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f.regragui\Desktop\"/>
    </mc:Choice>
  </mc:AlternateContent>
  <xr:revisionPtr revIDLastSave="0" documentId="13_ncr:1_{84857FA7-A1DB-4402-BC58-CF251EB84C27}" xr6:coauthVersionLast="47" xr6:coauthVersionMax="47" xr10:uidLastSave="{00000000-0000-0000-0000-000000000000}"/>
  <bookViews>
    <workbookView xWindow="-120" yWindow="-120" windowWidth="24240" windowHeight="13140" tabRatio="671" firstSheet="2" activeTab="6" xr2:uid="{00000000-000D-0000-FFFF-FFFF00000000}"/>
  </bookViews>
  <sheets>
    <sheet name="Description_outil_évalualuation" sheetId="13" r:id="rId1"/>
    <sheet name="Identification entité ou IIV" sheetId="8" r:id="rId2"/>
    <sheet name="Evaluation_MO_DNSSI" sheetId="9" r:id="rId3"/>
    <sheet name="Synthèse niveau de maturité" sheetId="17" r:id="rId4"/>
    <sheet name="Synthèse niveau de conformité" sheetId="5" r:id="rId5"/>
    <sheet name="Etat d'avancement " sheetId="6" r:id="rId6"/>
    <sheet name="Indicateurs de la SSI" sheetId="18" r:id="rId7"/>
  </sheets>
  <definedNames>
    <definedName name="_Hlk96077379" localSheetId="2">Evaluation_MO_DNSSI!$C$22</definedName>
    <definedName name="Applicabilité">#REF!</definedName>
    <definedName name="Applicable">#REF!</definedName>
    <definedName name="Aucun">#REF!</definedName>
    <definedName name="Défini">#REF!</definedName>
    <definedName name="Initial">#REF!</definedName>
    <definedName name="Maitrisé">#REF!</definedName>
    <definedName name="Niveau_de_conformité">#REF!</definedName>
    <definedName name="Niveau_de_maturité">#REF!</definedName>
    <definedName name="Optimisation">#REF!</definedName>
    <definedName name="Reproductible">#REF!</definedName>
    <definedName name="_xlnm.Print_Area" localSheetId="0">Description_outil_évalualuation!$A$1:$G$40</definedName>
    <definedName name="_xlnm.Print_Area" localSheetId="5">'Etat d''avancement '!$A$1:$K$107</definedName>
    <definedName name="_xlnm.Print_Area" localSheetId="2">Evaluation_MO_DNSSI!$A$1:$H$107</definedName>
    <definedName name="_xlnm.Print_Area" localSheetId="1">'Identification entité ou IIV'!$A$1:$H$22</definedName>
    <definedName name="_xlnm.Print_Area" localSheetId="4">'Synthèse niveau de conformité'!$A$1:$K$59</definedName>
    <definedName name="_xlnm.Print_Area" localSheetId="3">'Synthèse niveau de maturité'!$A$1:$J$64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5" l="1"/>
  <c r="E6" i="5"/>
  <c r="E5" i="5"/>
  <c r="D32" i="17"/>
  <c r="I45" i="17"/>
  <c r="I44" i="17"/>
  <c r="I43" i="17"/>
  <c r="I42" i="17"/>
  <c r="I41" i="17"/>
  <c r="I40" i="17"/>
  <c r="I39" i="17"/>
  <c r="I38" i="17"/>
  <c r="I37" i="17"/>
  <c r="I36" i="17"/>
  <c r="I35" i="17"/>
  <c r="I34" i="17"/>
  <c r="I33" i="17"/>
  <c r="I32" i="17"/>
  <c r="H45" i="17"/>
  <c r="H44" i="17"/>
  <c r="H43" i="17"/>
  <c r="H42" i="17"/>
  <c r="H41" i="17"/>
  <c r="H40" i="17"/>
  <c r="H39" i="17"/>
  <c r="H38" i="17"/>
  <c r="H37" i="17"/>
  <c r="H36" i="17"/>
  <c r="H35" i="17"/>
  <c r="H34" i="17"/>
  <c r="H33" i="17"/>
  <c r="H32" i="17"/>
  <c r="G45" i="17"/>
  <c r="G44" i="17"/>
  <c r="G43" i="17"/>
  <c r="G42" i="17"/>
  <c r="G41" i="17"/>
  <c r="G40" i="17"/>
  <c r="G39" i="17"/>
  <c r="G38" i="17"/>
  <c r="G37" i="17"/>
  <c r="G36" i="17"/>
  <c r="G35" i="17"/>
  <c r="G34" i="17"/>
  <c r="G33" i="17"/>
  <c r="G32" i="17"/>
  <c r="F45" i="17"/>
  <c r="F44" i="17"/>
  <c r="F43" i="17"/>
  <c r="F42" i="17"/>
  <c r="F41" i="17"/>
  <c r="F40" i="17"/>
  <c r="F39" i="17"/>
  <c r="F38" i="17"/>
  <c r="F37" i="17"/>
  <c r="F36" i="17"/>
  <c r="F35" i="17"/>
  <c r="F34" i="17"/>
  <c r="F33" i="17"/>
  <c r="F32" i="17"/>
  <c r="E44" i="17"/>
  <c r="E43" i="17"/>
  <c r="E42" i="17"/>
  <c r="E41" i="17"/>
  <c r="E40" i="17"/>
  <c r="E39" i="17"/>
  <c r="E38" i="17"/>
  <c r="E37" i="17"/>
  <c r="E36" i="17"/>
  <c r="E35" i="17"/>
  <c r="E34" i="17"/>
  <c r="E33" i="17"/>
  <c r="E32" i="17"/>
  <c r="E45" i="17"/>
  <c r="D45" i="17"/>
  <c r="D44" i="17"/>
  <c r="D43" i="17"/>
  <c r="D42" i="17"/>
  <c r="D41" i="17"/>
  <c r="D40" i="17"/>
  <c r="D39" i="17"/>
  <c r="D38" i="17"/>
  <c r="D37" i="17"/>
  <c r="D36" i="17"/>
  <c r="D35" i="17"/>
  <c r="D34" i="17"/>
  <c r="D33" i="17"/>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4" i="9"/>
  <c r="F4" i="9"/>
  <c r="D5" i="17"/>
  <c r="C45" i="17"/>
  <c r="C44" i="17"/>
  <c r="C43" i="17"/>
  <c r="C42" i="17"/>
  <c r="C41" i="17"/>
  <c r="C40" i="17"/>
  <c r="C39" i="17"/>
  <c r="C38" i="17"/>
  <c r="C36" i="17"/>
  <c r="C35" i="17"/>
  <c r="C34" i="17"/>
  <c r="C33" i="17"/>
  <c r="C32" i="17"/>
  <c r="C37" i="17"/>
  <c r="H18" i="17" l="1"/>
  <c r="E18" i="17"/>
  <c r="F18" i="17"/>
  <c r="G18" i="17"/>
  <c r="B14" i="17"/>
  <c r="F5" i="9"/>
  <c r="E28" i="5" s="1"/>
  <c r="F6" i="9"/>
  <c r="F7" i="9"/>
  <c r="D28" i="5" s="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J33" i="5" l="1"/>
  <c r="H33" i="5"/>
  <c r="E40" i="5"/>
  <c r="D40" i="5"/>
  <c r="E35" i="5"/>
  <c r="D35" i="5"/>
  <c r="J29" i="5"/>
  <c r="E29" i="5"/>
  <c r="H29" i="5"/>
  <c r="D29" i="5"/>
  <c r="E36" i="5"/>
  <c r="D36" i="5"/>
  <c r="D52" i="5"/>
  <c r="E52" i="5"/>
  <c r="D42" i="5"/>
  <c r="E42" i="5"/>
  <c r="H30" i="5"/>
  <c r="J30" i="5"/>
  <c r="D31" i="5"/>
  <c r="E31" i="5"/>
  <c r="E47" i="5"/>
  <c r="D47" i="5"/>
  <c r="J32" i="5"/>
  <c r="H32" i="5"/>
  <c r="J41" i="5"/>
  <c r="E57" i="5"/>
  <c r="H41" i="5"/>
  <c r="D57" i="5"/>
  <c r="E56" i="5"/>
  <c r="J40" i="5"/>
  <c r="D56" i="5"/>
  <c r="H40" i="5"/>
  <c r="E55" i="5"/>
  <c r="H39" i="5"/>
  <c r="J39" i="5"/>
  <c r="D55" i="5"/>
  <c r="H38" i="5"/>
  <c r="D53" i="5"/>
  <c r="E53" i="5"/>
  <c r="J38" i="5"/>
  <c r="J37" i="5"/>
  <c r="E51" i="5"/>
  <c r="H37" i="5"/>
  <c r="D51" i="5"/>
  <c r="D45" i="5"/>
  <c r="E45" i="5"/>
  <c r="D43" i="5"/>
  <c r="E43" i="5"/>
  <c r="J35" i="5"/>
  <c r="H35" i="5"/>
  <c r="H34" i="5"/>
  <c r="E41" i="5"/>
  <c r="D41" i="5"/>
  <c r="J34" i="5"/>
  <c r="E38" i="5"/>
  <c r="D38" i="5"/>
  <c r="D34" i="5"/>
  <c r="E34" i="5"/>
  <c r="C5" i="18" s="1"/>
  <c r="H31" i="5"/>
  <c r="J31" i="5"/>
  <c r="E50" i="5"/>
  <c r="D50" i="5"/>
  <c r="D49" i="5"/>
  <c r="J36" i="5"/>
  <c r="E49" i="5"/>
  <c r="H36" i="5"/>
  <c r="E46" i="5"/>
  <c r="D46" i="5"/>
  <c r="D39" i="5"/>
  <c r="E39" i="5"/>
  <c r="H28" i="5"/>
  <c r="J28" i="5"/>
  <c r="C4" i="18"/>
  <c r="D10" i="17"/>
  <c r="D9" i="17"/>
  <c r="D8" i="17"/>
  <c r="D7" i="17"/>
  <c r="D6" i="17"/>
  <c r="C18" i="17" l="1"/>
  <c r="D18" i="17" l="1"/>
  <c r="D33" i="5"/>
  <c r="E33" i="5"/>
  <c r="E30" i="5"/>
  <c r="D30" i="5"/>
  <c r="E32" i="5"/>
  <c r="D32" i="5"/>
  <c r="D58" i="5"/>
  <c r="E58" i="5"/>
  <c r="E54" i="5"/>
  <c r="D54" i="5"/>
  <c r="D48" i="5"/>
  <c r="E48" i="5"/>
  <c r="E44" i="5"/>
  <c r="D44" i="5"/>
  <c r="E37" i="5"/>
  <c r="D37" i="5"/>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4" i="6"/>
  <c r="I38" i="5" l="1"/>
  <c r="I31" i="5"/>
  <c r="I34" i="5"/>
  <c r="I41" i="5"/>
  <c r="I30" i="5"/>
  <c r="I35" i="5"/>
  <c r="I29" i="5"/>
  <c r="I33" i="5"/>
  <c r="I39" i="5"/>
  <c r="I37" i="5"/>
  <c r="I40" i="5"/>
  <c r="I32" i="5"/>
  <c r="I36" i="5"/>
  <c r="I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Khalil NOSSAIR</author>
    <author>Fatimazohra REGRAGUI</author>
  </authors>
  <commentList>
    <comment ref="C4" authorId="0" shapeId="0" xr:uid="{BCBD445A-B422-4B17-A76E-26302DAB8F05}">
      <text>
        <r>
          <rPr>
            <b/>
            <sz val="9"/>
            <color indexed="81"/>
            <rFont val="Tahoma"/>
            <family val="2"/>
          </rPr>
          <t>POL-RISQUE:</t>
        </r>
        <r>
          <rPr>
            <sz val="9"/>
            <color indexed="81"/>
            <rFont val="Tahoma"/>
            <family val="2"/>
          </rPr>
          <t xml:space="preserve">
Chaque entité doit identifier les besoins de sécurité en matière de confidentialité, disponibilité et intégrité pour chaque processus supporté par le système d’information et procéder à une analyse des risques de sécurité liés à ce système d’information.</t>
        </r>
      </text>
    </comment>
    <comment ref="C5" authorId="0" shapeId="0" xr:uid="{E8455222-B3BA-47A7-8C8C-CA8794E528A2}">
      <text>
        <r>
          <rPr>
            <b/>
            <sz val="9"/>
            <color indexed="81"/>
            <rFont val="Tahoma"/>
            <family val="2"/>
          </rPr>
          <t>POL-FORMEL:</t>
        </r>
        <r>
          <rPr>
            <sz val="9"/>
            <color indexed="81"/>
            <rFont val="Tahoma"/>
            <family val="2"/>
          </rPr>
          <t xml:space="preserve">
Chaque entité doit définir une politique en matière de sécurité des systèmes d’information qui soit approuvée par le secrétariat général ou la direction générale et qui décrit les règles qui doivent être adoptées pour gérer les besoins identifiés de sécurité des systèmes d’information.
Cette politique doit être déclinée au besoin en politiques spécifiques par domaine ou par aspect de sécurité.
La politique de sécurité des SI doit être élaborée en se basant sur une analyse de risques, et doit être diffusée et communiquée au personnel et aux tiers concernés et mise à jour régulièrement</t>
        </r>
      </text>
    </comment>
    <comment ref="C6" authorId="1" shapeId="0" xr:uid="{E26F80C2-948F-4BA2-8446-297FF7410487}">
      <text>
        <r>
          <rPr>
            <b/>
            <sz val="9"/>
            <color indexed="81"/>
            <rFont val="Tahoma"/>
            <family val="2"/>
          </rPr>
          <t>POL-PAS :</t>
        </r>
        <r>
          <rPr>
            <sz val="9"/>
            <color indexed="81"/>
            <rFont val="Tahoma"/>
            <family val="2"/>
          </rPr>
          <t xml:space="preserve">
Chaque entité doit définir un plan d'actions pour la mise en conformité avec sa politique de sécurité. Ce plan d'actions tiendra compte des impacts sur les activités, et des moyens financiers et humains à mettre en œuvre en indiquant les mesures immédiates, les mesures à court terme et les mesures atteignables à moyen terme.</t>
        </r>
      </text>
    </comment>
    <comment ref="C7" authorId="1" shapeId="0" xr:uid="{AF7A9E34-BC7D-4787-B823-AE99FC3742A2}">
      <text>
        <r>
          <rPr>
            <b/>
            <sz val="9"/>
            <color indexed="81"/>
            <rFont val="Tahoma"/>
            <family val="2"/>
          </rPr>
          <t>POL-TDB :</t>
        </r>
        <r>
          <rPr>
            <sz val="9"/>
            <color indexed="81"/>
            <rFont val="Tahoma"/>
            <family val="2"/>
          </rPr>
          <t xml:space="preserve">
Chaque entité doit élaborer et se servir d’un tableau de bord de la sécurité des SI pour assurer le suivi de la bonne application des règles édictées dans sa politique de sécurité. 
Le tableau de bord doit se baser sur des indicateurs permettant le suivi de la mise en œuvre des règles de sécurité des SI propres à l’entité.
</t>
        </r>
      </text>
    </comment>
    <comment ref="C8" authorId="1" shapeId="0" xr:uid="{E6C45B0B-4EA4-455F-A9ED-A503B4D5C23A}">
      <text>
        <r>
          <rPr>
            <b/>
            <sz val="9"/>
            <color indexed="81"/>
            <rFont val="Tahoma"/>
            <family val="2"/>
          </rPr>
          <t>ORG-INTER-GOUV:</t>
        </r>
        <r>
          <rPr>
            <sz val="9"/>
            <color indexed="81"/>
            <rFont val="Tahoma"/>
            <family val="2"/>
          </rPr>
          <t xml:space="preserve">
Chaque entité doit mettre en place une gouvernance appropriée de la sécurité des SI avec l’implication notamment du secrétariat général ou de la direction générale de l’entité, et ce afin de définir les orientations stratégiques en matière de sécurité des systèmes d’informations et assurer le suivi de l’avancement de l’ensemble des projets y afférents.
</t>
        </r>
      </text>
    </comment>
    <comment ref="C9" authorId="1" shapeId="0" xr:uid="{480675DE-2412-4C76-B6F1-6F4F28467ECE}">
      <text>
        <r>
          <rPr>
            <b/>
            <sz val="9"/>
            <color indexed="81"/>
            <rFont val="Tahoma"/>
            <family val="2"/>
          </rPr>
          <t>ORG-INTER-RSSI :</t>
        </r>
        <r>
          <rPr>
            <sz val="9"/>
            <color indexed="81"/>
            <rFont val="Tahoma"/>
            <family val="2"/>
          </rPr>
          <t xml:space="preserve">
Les règles applicables à la désignation et aux missions du RSSI sont fixées par la loi n° 05-20 et son décret d’application.
Tout changement de l’identité et des coordonnées du RSSI doit être portées à la connaissance de la DGSSI.
</t>
        </r>
      </text>
    </comment>
    <comment ref="C10" authorId="1" shapeId="0" xr:uid="{E0009272-B4A8-4BAA-97E4-6355F1BD9956}">
      <text>
        <r>
          <rPr>
            <b/>
            <sz val="9"/>
            <color indexed="81"/>
            <rFont val="Tahoma"/>
            <family val="2"/>
          </rPr>
          <t>ORG-INTER-RESP :</t>
        </r>
        <r>
          <rPr>
            <sz val="9"/>
            <color indexed="81"/>
            <rFont val="Tahoma"/>
            <family val="2"/>
          </rPr>
          <t xml:space="preserve">
Chaque entité doit définir et attribuer les rôles et responsabilités des différents acteurs en matière de sécurité des systèmes d’information 
Cette attribution doit tenir compte de la séparation entre les tâches et domaines de responsabilité incompatibles.
</t>
        </r>
      </text>
    </comment>
    <comment ref="C11" authorId="1" shapeId="0" xr:uid="{E07B5C3C-56B8-4FED-BC81-41A18F850CF2}">
      <text>
        <r>
          <rPr>
            <b/>
            <sz val="9"/>
            <color indexed="81"/>
            <rFont val="Tahoma"/>
            <family val="2"/>
          </rPr>
          <t>ORG-TELETRAV-SEC:</t>
        </r>
        <r>
          <rPr>
            <sz val="9"/>
            <color indexed="81"/>
            <rFont val="Tahoma"/>
            <family val="2"/>
          </rPr>
          <t xml:space="preserve">
Chaque entité doit prendre les mesures adéquates, en fonction du moyen d'accès, pour protéger les informations consultées, traitées ou stockées sur des sites de télétravail. 
A cet effet, une politique ou des procédures claires précisant les systèmes accessibles et les mesures de sécurité applicables, doivent être définies, validées, communiquées et tenues à jour pour une mise en œuvre appropriée du télétravail. 
</t>
        </r>
      </text>
    </comment>
    <comment ref="C12" authorId="1" shapeId="0" xr:uid="{18BD46D8-3132-4C6B-8FBB-D80FD528F40C}">
      <text>
        <r>
          <rPr>
            <b/>
            <sz val="9"/>
            <color indexed="81"/>
            <rFont val="Tahoma"/>
            <family val="2"/>
          </rPr>
          <t>RH-AVT- PERSON :</t>
        </r>
        <r>
          <rPr>
            <sz val="9"/>
            <color indexed="81"/>
            <rFont val="Tahoma"/>
            <family val="2"/>
          </rPr>
          <t xml:space="preserve">
A l’embauche, des vérifications des informations des candidats appelés à travailler sur des tâches sensibles au sein de l’entité doivent être réalisées conformément à la réglementation, à l’éthique, et proportionnellement aux exigences métier et à la classification des actifs informationnels accessibles. </t>
        </r>
      </text>
    </comment>
    <comment ref="C13" authorId="1" shapeId="0" xr:uid="{22340669-AA03-4A79-AAFD-812780978A04}">
      <text>
        <r>
          <rPr>
            <b/>
            <sz val="9"/>
            <color indexed="81"/>
            <rFont val="Tahoma"/>
            <family val="2"/>
          </rPr>
          <t>RH-AVT- COND :</t>
        </r>
        <r>
          <rPr>
            <sz val="9"/>
            <color indexed="81"/>
            <rFont val="Tahoma"/>
            <family val="2"/>
          </rPr>
          <t xml:space="preserve">
Les accords contractuels avec les employés et les sous-traitants doivent préciser leurs responsabilités et celle de l’entité en matière de sécurité des SI.</t>
        </r>
      </text>
    </comment>
    <comment ref="C14" authorId="1" shapeId="0" xr:uid="{305C790A-9ADC-43F4-A3C4-2EE8394F1738}">
      <text>
        <r>
          <rPr>
            <b/>
            <sz val="9"/>
            <color indexed="81"/>
            <rFont val="Tahoma"/>
            <family val="2"/>
          </rPr>
          <t>RH-APRES- FORM :</t>
        </r>
        <r>
          <rPr>
            <sz val="9"/>
            <color indexed="81"/>
            <rFont val="Tahoma"/>
            <family val="2"/>
          </rPr>
          <t xml:space="preserve">
Chaque entité doit organiser régulièrement, selon un programme préétabli, des sessions de formation et de sensibilisation au profit de son personnel en matière de sécurité des SI.</t>
        </r>
      </text>
    </comment>
    <comment ref="C15" authorId="1" shapeId="0" xr:uid="{11F8F85D-C5B2-4FD7-A67A-515F001E126A}">
      <text>
        <r>
          <rPr>
            <b/>
            <sz val="9"/>
            <color indexed="81"/>
            <rFont val="Tahoma"/>
            <family val="2"/>
          </rPr>
          <t>RH-FIN-GEST :</t>
        </r>
        <r>
          <rPr>
            <sz val="9"/>
            <color indexed="81"/>
            <rFont val="Tahoma"/>
            <family val="2"/>
          </rPr>
          <t xml:space="preserve">
Afin de préserver la confidentialité et l’intégrité de l’information, chaque entité doit formaliser et mettre en place une procédure de gestion des mutations ou de départs qui couvre notamment :
- La notification du service informatique par le service des ressources humaines de tout mouvement du personnel ;
- La passation des consignes ;
- La restitution des biens informatiques ;
-- Le retrait ou la modification des accès aux SI.
</t>
        </r>
      </text>
    </comment>
    <comment ref="C16" authorId="1" shapeId="0" xr:uid="{D22B2F85-6834-4A7B-B2F2-775C7B318CB6}">
      <text>
        <r>
          <rPr>
            <b/>
            <sz val="9"/>
            <color indexed="81"/>
            <rFont val="Tahoma"/>
            <family val="2"/>
          </rPr>
          <t>ACTIF-RESP-INV :</t>
        </r>
        <r>
          <rPr>
            <sz val="9"/>
            <color indexed="81"/>
            <rFont val="Tahoma"/>
            <family val="2"/>
          </rPr>
          <t xml:space="preserve">
Un inventaire des actifs informationnels (matériels et logiciels) doit être réalisé et mis à jour régulièrement, intégrant notamment :
- la liste des composants matériels (avec n° de série) et logiciels (avec n° de licence);
- la version du système d’exploitation et les correctifs appliqués ;
- l’identification de l’utilisateur final si applicable (poste de travail, téléphonie IP, imprimante, ...).
</t>
        </r>
      </text>
    </comment>
    <comment ref="C17" authorId="1" shapeId="0" xr:uid="{1DFDBB57-268F-4A6A-A7FD-E3B17F8A6277}">
      <text>
        <r>
          <rPr>
            <b/>
            <sz val="9"/>
            <color indexed="81"/>
            <rFont val="Tahoma"/>
            <family val="2"/>
          </rPr>
          <t>ACTIF-RESP-PROP:</t>
        </r>
        <r>
          <rPr>
            <sz val="9"/>
            <color indexed="81"/>
            <rFont val="Tahoma"/>
            <family val="2"/>
          </rPr>
          <t xml:space="preserve">
Chaque actif informationnel doit être attribué formellement à un propriétaire qui a la responsabilité de la gestion des actifs informationnels qui lui sont attribués (inventaire, classification, protection, destruction, réforme …) tout au long de leurs cycles de vie.</t>
        </r>
      </text>
    </comment>
    <comment ref="C18" authorId="1" shapeId="0" xr:uid="{16CCCE6C-F11C-40BC-B377-530227E7935B}">
      <text>
        <r>
          <rPr>
            <b/>
            <sz val="9"/>
            <color indexed="81"/>
            <rFont val="Tahoma"/>
            <family val="2"/>
          </rPr>
          <t>ACTIF-RESP-CHARTE:</t>
        </r>
        <r>
          <rPr>
            <sz val="9"/>
            <color indexed="81"/>
            <rFont val="Tahoma"/>
            <family val="2"/>
          </rPr>
          <t xml:space="preserve">
Une charte d’utilisation du SI doit être élaborée en conformité avec la politique de sécurité des SI en vigueur. Elle doit être validée par la hiérarchie, communiqué et signée ou acceptée par les utilisateurs.  
Cette charte doit contenir, entre autres :
- Un rappel des exigences législatives et réglementaires applicables dans le contexte de l’entité ;
- Les règles générales d'utilisation des ressources informatiques ;
- Les éléments de sensibilisation des utilisateurs ;
- Les clauses de confidentialité des informations manipulées ;
- Les réflexes à adopter en cas d'incident ou de suspicion d'incident de cybersécurité;
- La charte d’utilisation du SI constitue un élément opposable en cas de manquement grave.
</t>
        </r>
      </text>
    </comment>
    <comment ref="C19" authorId="1" shapeId="0" xr:uid="{6502DC1F-513D-41A8-95C6-5B6CFD0FB611}">
      <text>
        <r>
          <rPr>
            <b/>
            <sz val="9"/>
            <color indexed="81"/>
            <rFont val="Tahoma"/>
            <family val="2"/>
          </rPr>
          <t>ACTIF- RESP-CARTO:</t>
        </r>
        <r>
          <rPr>
            <sz val="9"/>
            <color indexed="81"/>
            <rFont val="Tahoma"/>
            <family val="2"/>
          </rPr>
          <t xml:space="preserve">
Chaque entité doit tenir et mettre à jour une cartographie de son SI qui précise les composants matériels et logiciels ainsi que les architectures des réseaux sur lesquels sont identifiés les centres de données et les différents sites desservis. 
Les documents de cartographie doivent être maintenus au fil des évolutions apportées aux SI et faire l’objet d’une protection adaptée.
</t>
        </r>
      </text>
    </comment>
    <comment ref="C20" authorId="1" shapeId="0" xr:uid="{B118B780-606D-42C7-8C8A-ABD85ADD40A5}">
      <text>
        <r>
          <rPr>
            <b/>
            <sz val="9"/>
            <color indexed="81"/>
            <rFont val="Tahoma"/>
            <family val="2"/>
          </rPr>
          <t>ACTIF- CLASSIF-INFO :</t>
        </r>
        <r>
          <rPr>
            <sz val="9"/>
            <color indexed="81"/>
            <rFont val="Tahoma"/>
            <family val="2"/>
          </rPr>
          <t xml:space="preserve">
Chaque entité doit classifier ses actifs informationnels selon leur niveau de sensibilité en termes de confidentialité, d’intégrité et de disponibilité, et ce sur la base d’une échelle d’impacts fixée par l’entité et qui tient compte notamment de sa taille et de son importance, de ses missions, de son domaine d’activités, de ses exigences métiers, de ses propres enjeux de sécurité et des obligations légales, règlementaires, contractuelles ou normatives qui lui sont applicables. Le résultat de cette classification traduit la valeur des actifs informationnels en fonction de leur sensibilité et de leur caractère critique pour l’entité.
En parallèle, l’entité doit procéder à la classification des mêmes actifs informationnels et SI selon le référentiel de la classification des actifs informationnels et SI fixé par la loi n° 05.20 et son décret d’application. L’objectif de cette classification est d’identifier les systèmes d’information sensibles et les données sensibles au sens de la loi précitée.
</t>
        </r>
      </text>
    </comment>
    <comment ref="C21" authorId="1" shapeId="0" xr:uid="{1D6650F3-997A-4856-9109-17D17CF9DE55}">
      <text>
        <r>
          <rPr>
            <b/>
            <sz val="9"/>
            <color indexed="81"/>
            <rFont val="Tahoma"/>
            <family val="2"/>
          </rPr>
          <t>ACTIF- CLASSIF-MES:</t>
        </r>
        <r>
          <rPr>
            <sz val="9"/>
            <color indexed="81"/>
            <rFont val="Tahoma"/>
            <family val="2"/>
          </rPr>
          <t xml:space="preserve">
Sur la base des résultats de ces classifications, chaque entité doit mettre en place les mesures de sécurité proportionnelles à la sensibilité des actifs et les formaliser dans une procédure de classification des actifs informationnels.
L’entité doit également se conformer aux dispositions pertinentes de la loi n° 05-20 et son décret d’application et appliquer les mesures de protection définies dans les référentiels élaborés par la DGSSI.
</t>
        </r>
      </text>
    </comment>
    <comment ref="C22" authorId="1" shapeId="0" xr:uid="{F0522465-6B1C-44D8-94A8-492847DD537E}">
      <text>
        <r>
          <rPr>
            <b/>
            <sz val="9"/>
            <color indexed="81"/>
            <rFont val="Tahoma"/>
            <family val="2"/>
          </rPr>
          <t>ACTIF- CLASSIF- EXAM :</t>
        </r>
        <r>
          <rPr>
            <sz val="9"/>
            <color indexed="81"/>
            <rFont val="Tahoma"/>
            <family val="2"/>
          </rPr>
          <t xml:space="preserve">
Chaque entité doit revoir la classification de ses actifs informationnels et de ses SI au moins une fois tous les trois ans et à chaque fois que nécessaire. Les mesures de protection évoluent en fonction de la nouvelle classification.</t>
        </r>
      </text>
    </comment>
    <comment ref="C23" authorId="1" shapeId="0" xr:uid="{A4D8D792-52F3-4B7E-8659-45B0AC26D3C2}">
      <text>
        <r>
          <rPr>
            <b/>
            <sz val="9"/>
            <color indexed="81"/>
            <rFont val="Tahoma"/>
            <family val="2"/>
          </rPr>
          <t>ACTIF-SUP-AMOV :</t>
        </r>
        <r>
          <rPr>
            <sz val="9"/>
            <color indexed="81"/>
            <rFont val="Tahoma"/>
            <family val="2"/>
          </rPr>
          <t xml:space="preserve">
Chaque entité doit mettre en place des mesures appropriées pour la gestion des supports amovibles notamment :
- la désactivation de leur exécution automatique, sauf dans des cas exceptionnels liés à des impératifs de service ;
- leur conservation dans des locaux protégés et l’adoption de mesures adaptées tel que le chiffrement, le contrôle anti-virus, etc surtout lorsqu’ils contiennent des données sensibles ;
</t>
        </r>
      </text>
    </comment>
    <comment ref="C24" authorId="1" shapeId="0" xr:uid="{F660C226-4265-445F-B914-B15AC8146BBB}">
      <text>
        <r>
          <rPr>
            <b/>
            <sz val="9"/>
            <color indexed="81"/>
            <rFont val="Tahoma"/>
            <family val="2"/>
          </rPr>
          <t>ACTIF-SUP-MOBIL :</t>
        </r>
        <r>
          <rPr>
            <sz val="9"/>
            <color indexed="81"/>
            <rFont val="Tahoma"/>
            <family val="2"/>
          </rPr>
          <t xml:space="preserve">
Les règles de sécurité destinées à gérer les risques découlant de l’utilisation des appareils mobiles doivent faire partie intégrante de la politique de sécurité des SI de l’entité. </t>
        </r>
      </text>
    </comment>
    <comment ref="C25" authorId="1" shapeId="0" xr:uid="{AB7A8976-9160-4EBB-873B-A481CA2C19A4}">
      <text>
        <r>
          <rPr>
            <b/>
            <sz val="9"/>
            <color indexed="81"/>
            <rFont val="Tahoma"/>
            <family val="2"/>
          </rPr>
          <t>ACTIF-SUP-NOMAD :</t>
        </r>
        <r>
          <rPr>
            <sz val="9"/>
            <color indexed="81"/>
            <rFont val="Tahoma"/>
            <family val="2"/>
          </rPr>
          <t xml:space="preserve">
Les postes nomades doivent être tous soumis aux mêmes mesures de sécurité que les autres équipements du parc en termes de mise à jour régulière de l’antivirus, application des correctifs, contrôle de conformité et interdiction des téléchargements à caractère non conforme à la charte d’utilisation du SI.
En cas d’utilisation de ces postes hors des locaux de travail (mission, conférence, réunion, etc.) une procédure formalisée doit être prévue pour leur protection.
</t>
        </r>
      </text>
    </comment>
    <comment ref="C26" authorId="1" shapeId="0" xr:uid="{EF0C9FFD-14BA-4132-9843-78CD9247F8C0}">
      <text>
        <r>
          <rPr>
            <b/>
            <sz val="9"/>
            <color indexed="81"/>
            <rFont val="Tahoma"/>
            <family val="2"/>
          </rPr>
          <t>ACTIF-SUP-REB :</t>
        </r>
        <r>
          <rPr>
            <sz val="9"/>
            <color indexed="81"/>
            <rFont val="Tahoma"/>
            <family val="2"/>
          </rPr>
          <t xml:space="preserve">
Une procédure de mise au rebut ou de recyclage des supports doit être mise en place afin d’effacer de manière sécurisée les données présentes sur les disques durs ou sur les mémoires intégrées.
Dans le cas de données sensibles, la destruction du support ou sa démagnétisation si applicable, peut s’avérer nécessaire de manière à empêcher toute tentative de récupération.
</t>
        </r>
      </text>
    </comment>
    <comment ref="C27" authorId="1" shapeId="0" xr:uid="{45D58F6D-853B-45E7-9623-48FE30B94B43}">
      <text>
        <r>
          <rPr>
            <b/>
            <sz val="9"/>
            <color indexed="81"/>
            <rFont val="Tahoma"/>
            <family val="2"/>
          </rPr>
          <t>ACC-EXIG-POL :</t>
        </r>
        <r>
          <rPr>
            <sz val="9"/>
            <color indexed="81"/>
            <rFont val="Tahoma"/>
            <family val="2"/>
          </rPr>
          <t xml:space="preserve">
Chaque entité est tenue d’établir, de documenter et de revoir une politique de contrôle d’accès aux systèmes, réseaux et services sur la base des exigences métier et de sécurité de l’information en respectant le principe du moindre privilège.</t>
        </r>
      </text>
    </comment>
    <comment ref="C28" authorId="1" shapeId="0" xr:uid="{71FAE8E7-8BF7-4B97-8A05-F226482EA6A3}">
      <text>
        <r>
          <rPr>
            <b/>
            <sz val="9"/>
            <color indexed="81"/>
            <rFont val="Tahoma"/>
            <family val="2"/>
          </rPr>
          <t>ACC-UTILIS-ENREGIS/DESINSCRI :</t>
        </r>
        <r>
          <rPr>
            <sz val="9"/>
            <color indexed="81"/>
            <rFont val="Tahoma"/>
            <family val="2"/>
          </rPr>
          <t xml:space="preserve">
Chaque entité doit mettre en œuvre une procédure formelle d’enregistrement et de désinscription des utilisateurs destinée à permettre l’attribution de droits d’accès. 
Cette procédure impose notamment :
- la création d’identifiants utilisateurs uniques ;
- la suppression ou le blocage immédiats des identifiants des utilisateurs qui ont quitté l’organisation ;
- la détection périodique des identifiants utilisateurs redondants, suivie de leur suppression ou de leur blocage ;
- l’assurance que des identifiants utilisateurs redondants ne sont pas attribués à d’autres utilisateurs.
</t>
        </r>
      </text>
    </comment>
    <comment ref="C29" authorId="1" shapeId="0" xr:uid="{FC4619EA-AAFA-4B81-A1DC-31C5835DC0DE}">
      <text>
        <r>
          <rPr>
            <b/>
            <sz val="9"/>
            <color indexed="81"/>
            <rFont val="Tahoma"/>
            <family val="2"/>
          </rPr>
          <t>ACC-UTILIS-IDF/AUTH :</t>
        </r>
        <r>
          <rPr>
            <sz val="9"/>
            <color indexed="81"/>
            <rFont val="Tahoma"/>
            <family val="2"/>
          </rPr>
          <t xml:space="preserve">
L’accès des utilisateurs aux ressources (réseaux, système d’exploitation ou applications informatiques) passe obligatoirement par une identification et une authentification individuelle. 
Les droits particuliers (super-utilisateur, Administrateur systèmes et réseaux, …) doivent être parfaitement identifiés, limités (nombre et droits) et justifiés.
</t>
        </r>
      </text>
    </comment>
    <comment ref="C30" authorId="1" shapeId="0" xr:uid="{54D5D1F1-A15B-4B0C-8C69-DE077B315B2C}">
      <text>
        <r>
          <rPr>
            <b/>
            <sz val="9"/>
            <color indexed="81"/>
            <rFont val="Tahoma"/>
            <family val="2"/>
          </rPr>
          <t>ACC-UTILIS-HABILIT :</t>
        </r>
        <r>
          <rPr>
            <sz val="9"/>
            <color indexed="81"/>
            <rFont val="Tahoma"/>
            <family val="2"/>
          </rPr>
          <t xml:space="preserve">
Chaque entité est tenue de mettre en place une matrice d’habilitations qui précise pour chaque utilisateur ses droits d’accès sur les différents systèmes et services du SI. </t>
        </r>
      </text>
    </comment>
    <comment ref="C31" authorId="1" shapeId="0" xr:uid="{A2B62620-B525-42FA-86E1-2078C24041AA}">
      <text>
        <r>
          <rPr>
            <b/>
            <sz val="9"/>
            <color indexed="81"/>
            <rFont val="Tahoma"/>
            <family val="2"/>
          </rPr>
          <t>ACC-UTILIS-GENERIQ:</t>
        </r>
        <r>
          <rPr>
            <sz val="9"/>
            <color indexed="81"/>
            <rFont val="Tahoma"/>
            <family val="2"/>
          </rPr>
          <t xml:space="preserve">
Chaque entité est tenue de créer des comptes nominatifs pour les utilisateurs permettant de les relier à leurs actions et de les leur imputer. 
Lorsque les aspects opérationnels liés à l’activité de l’entité exigent l’utilisation de comptes génériques, ces comptes doivent être approuvés, documentés et inventoriés.
</t>
        </r>
      </text>
    </comment>
    <comment ref="C32" authorId="1" shapeId="0" xr:uid="{20EBFD01-7A4A-4046-93DE-66F021C35978}">
      <text>
        <r>
          <rPr>
            <b/>
            <sz val="9"/>
            <color indexed="81"/>
            <rFont val="Tahoma"/>
            <family val="2"/>
          </rPr>
          <t>ACC-UTILIS-REVUE :</t>
        </r>
        <r>
          <rPr>
            <sz val="9"/>
            <color indexed="81"/>
            <rFont val="Tahoma"/>
            <family val="2"/>
          </rPr>
          <t xml:space="preserve">
Une revue périodique des droits attribués est nécessaire, au moins une fois par an, en s’appuyant sur l’inventaire des applications et des ressources utilisées, ainsi que sur la matrice des habilitations.
Suite à cet examen, les corrections nécessaires doivent être apportées.
</t>
        </r>
      </text>
    </comment>
    <comment ref="C33" authorId="1" shapeId="0" xr:uid="{ED77E850-03A7-4760-A92A-0A602376240A}">
      <text>
        <r>
          <rPr>
            <b/>
            <sz val="9"/>
            <color indexed="81"/>
            <rFont val="Tahoma"/>
            <family val="2"/>
          </rPr>
          <t>ACC-SYS/APP-ACC:</t>
        </r>
        <r>
          <rPr>
            <sz val="9"/>
            <color indexed="81"/>
            <rFont val="Tahoma"/>
            <family val="2"/>
          </rPr>
          <t xml:space="preserve">
Les systèmes et applications doivent être protégés par des mécanismes adaptés de restriction des accès (login/mot de passe, authentification forte, règles de filtrage et d’accès, plages horaires de connexions) conformément à la politique de contrôle d’accès de l’entité.</t>
        </r>
      </text>
    </comment>
    <comment ref="C34" authorId="1" shapeId="0" xr:uid="{B700FDB3-36DA-4C79-8F84-BD0BFA7C87F8}">
      <text>
        <r>
          <rPr>
            <b/>
            <sz val="9"/>
            <color indexed="81"/>
            <rFont val="Tahoma"/>
            <family val="2"/>
          </rPr>
          <t>ACC-SYS/APP-PRIVIL:</t>
        </r>
        <r>
          <rPr>
            <sz val="9"/>
            <color indexed="81"/>
            <rFont val="Tahoma"/>
            <family val="2"/>
          </rPr>
          <t xml:space="preserve">
L’accès aux outils et interfaces d’administration doit être strictement limité aux personnes habilitées, selon une procédure formelle d’autorisation d'accès.
L’inventaire des comptes à privilège doit être tenu à jour.
</t>
        </r>
      </text>
    </comment>
    <comment ref="C35" authorId="1" shapeId="0" xr:uid="{5861C5B2-EEEF-41B6-9E20-8F160073FE90}">
      <text>
        <r>
          <rPr>
            <b/>
            <sz val="9"/>
            <color indexed="81"/>
            <rFont val="Tahoma"/>
            <family val="2"/>
          </rPr>
          <t>ACC-SYS/APP-MDP:</t>
        </r>
        <r>
          <rPr>
            <sz val="9"/>
            <color indexed="81"/>
            <rFont val="Tahoma"/>
            <family val="2"/>
          </rPr>
          <t xml:space="preserve">
Chaque entité est tenue de formaliser une politique de gestion des mots de passe qui définit les règles applicables aux mots de passe, en particulier :
- la structure (complexité minimale) ;
- le changement périodique ;
- la suppression en cas de suspicion de compromission ;
- la réinitialisation.
- Un processus de contrôle de l’application de ces règles doit être déployé.
</t>
        </r>
      </text>
    </comment>
    <comment ref="C36" authorId="1" shapeId="0" xr:uid="{EF65579E-4569-4372-AE37-11D7E606C52F}">
      <text>
        <r>
          <rPr>
            <b/>
            <sz val="9"/>
            <color indexed="81"/>
            <rFont val="Tahoma"/>
            <family val="2"/>
          </rPr>
          <t>CRYPTO-MES-POL:</t>
        </r>
        <r>
          <rPr>
            <sz val="9"/>
            <color indexed="81"/>
            <rFont val="Tahoma"/>
            <family val="2"/>
          </rPr>
          <t xml:space="preserve">
En cas de recours à la cryptographie, l’entité doit élaborer et mettre en œuvre une politique d’utilisation de mesures cryptographiques en vue de protéger l’information.
Cette politique doit spécifier notamment les exigences en matière de certificats de signature ou de chiffrement (délai maximum de validité, algorithme, longueurs de clés, etc..) ou en matière de connexions chiffrées (protocoles autorisés).
</t>
        </r>
      </text>
    </comment>
    <comment ref="C37" authorId="1" shapeId="0" xr:uid="{039C83D1-889E-47A4-BE9A-2DF8AF113362}">
      <text>
        <r>
          <rPr>
            <b/>
            <sz val="9"/>
            <color indexed="81"/>
            <rFont val="Tahoma"/>
            <family val="2"/>
          </rPr>
          <t>CRYPTO-MES-GESTCLE:</t>
        </r>
        <r>
          <rPr>
            <sz val="9"/>
            <color indexed="81"/>
            <rFont val="Tahoma"/>
            <family val="2"/>
          </rPr>
          <t xml:space="preserve">
Chaque entité utilisant des clés cryptographiques doit élaborer et mettre en œuvre une procédure encadrant leur utilisation et leur protection tout au long de leur cycle de vie (génération, stockage, archivage, extraction, attribution, retrait et destruction).</t>
        </r>
      </text>
    </comment>
    <comment ref="C38" authorId="1" shapeId="0" xr:uid="{E46F5BBC-AFF0-4CA8-9278-875F376FEEDE}">
      <text>
        <r>
          <rPr>
            <b/>
            <sz val="9"/>
            <color indexed="81"/>
            <rFont val="Tahoma"/>
            <family val="2"/>
          </rPr>
          <t>PHYS-ZONE-DECOUP :</t>
        </r>
        <r>
          <rPr>
            <sz val="9"/>
            <color indexed="81"/>
            <rFont val="Tahoma"/>
            <family val="2"/>
          </rPr>
          <t xml:space="preserve">
Des zones physiques de sécurité doivent être délimitées pour protéger les systèmes d’information et les moyens de traitement associés.
Ce découpage peut se faire selon la typologie suivante :
- zones publiques : autorisées à toute personne.
- zones internes : autorisées uniquement au personnel de l’entité, aux tiers autorisés ou aux visiteurs accompagnés.
- zones restreintes : accessibles uniquement aux personnes de l’entité habilitées à consulter, à traiter et manipuler des informations ou des équipements classifiés, et le cas échéant aux tiers autorisés et accompagnés.
</t>
        </r>
      </text>
    </comment>
    <comment ref="C39" authorId="1" shapeId="0" xr:uid="{0BCA3703-3D0D-4E76-8B18-29EA4CD0330D}">
      <text>
        <r>
          <rPr>
            <b/>
            <sz val="9"/>
            <color indexed="81"/>
            <rFont val="Tahoma"/>
            <family val="2"/>
          </rPr>
          <t>PHYS-ZONE-PROC :</t>
        </r>
        <r>
          <rPr>
            <sz val="9"/>
            <color indexed="81"/>
            <rFont val="Tahoma"/>
            <family val="2"/>
          </rPr>
          <t xml:space="preserve">
Chaque entité doit formaliser les procédures de contrôle d’accès physique à ses locaux en mettant en place les mécanismes nécessaires pour leur application. Ces procédures doivent être validées par le management et le personnel doit être tenu au courant de leurs contenus.</t>
        </r>
      </text>
    </comment>
    <comment ref="C40" authorId="1" shapeId="0" xr:uid="{4FC4BFE9-0667-468C-97F3-8361778BD3BD}">
      <text>
        <r>
          <rPr>
            <b/>
            <sz val="9"/>
            <color indexed="81"/>
            <rFont val="Tahoma"/>
            <family val="2"/>
          </rPr>
          <t>PHYS-ZONE-DISPO:</t>
        </r>
        <r>
          <rPr>
            <sz val="9"/>
            <color indexed="81"/>
            <rFont val="Tahoma"/>
            <family val="2"/>
          </rPr>
          <t xml:space="preserve">
Les entités sont tenues de mettre en place un dispositif de contrôle d’accès physique individualisé dans les zones restreintes. 
Ce dispositif doit assurer la traçabilité des accès du personnel et des tiers autorisés et accompagnés aux zones restreintes, et conserver les enregistrements pour une durée d’au moins trois mois.
</t>
        </r>
      </text>
    </comment>
    <comment ref="C41" authorId="1" shapeId="0" xr:uid="{E2132C83-5D99-47A7-9359-1E196A78D8E9}">
      <text>
        <r>
          <rPr>
            <b/>
            <sz val="9"/>
            <color indexed="81"/>
            <rFont val="Tahoma"/>
            <family val="2"/>
          </rPr>
          <t>PHYS-ZONE- VIDEOPROT :</t>
        </r>
        <r>
          <rPr>
            <sz val="9"/>
            <color indexed="81"/>
            <rFont val="Tahoma"/>
            <family val="2"/>
          </rPr>
          <t xml:space="preserve">
Les zones à sécuriser doivent être couvertes par une vidéo protection. Les enregistrements ne doivent être manipulés que par un nombre limité de personnes habilitées à cet effet.</t>
        </r>
      </text>
    </comment>
    <comment ref="C42" authorId="1" shapeId="0" xr:uid="{39648A5B-14D6-4A74-B7D9-138C7B79BF4A}">
      <text>
        <r>
          <rPr>
            <b/>
            <sz val="9"/>
            <color indexed="81"/>
            <rFont val="Tahoma"/>
            <family val="2"/>
          </rPr>
          <t>PHYS-ZONE-INCEN :</t>
        </r>
        <r>
          <rPr>
            <sz val="9"/>
            <color indexed="81"/>
            <rFont val="Tahoma"/>
            <family val="2"/>
          </rPr>
          <t xml:space="preserve">
Les zones abritant des systèmes de traitement de l’information doivent être équipées de systèmes adaptés pour la détection et l’extinction d’incendies.</t>
        </r>
      </text>
    </comment>
    <comment ref="C43" authorId="1" shapeId="0" xr:uid="{CF667BCF-444F-477E-A6F4-69FE7A861CA2}">
      <text>
        <r>
          <rPr>
            <b/>
            <sz val="9"/>
            <color indexed="81"/>
            <rFont val="Tahoma"/>
            <family val="2"/>
          </rPr>
          <t>PHYS-ZONE-EAU :</t>
        </r>
        <r>
          <rPr>
            <sz val="9"/>
            <color indexed="81"/>
            <rFont val="Tahoma"/>
            <family val="2"/>
          </rPr>
          <t xml:space="preserve">
Les moyens de traitement de l’information doivent être placés dans des locaux à l’abri des risques des dégâts des eaux.</t>
        </r>
      </text>
    </comment>
    <comment ref="C44" authorId="1" shapeId="0" xr:uid="{AB909702-3138-4C9F-948B-3706C6D72A0F}">
      <text>
        <r>
          <rPr>
            <b/>
            <sz val="9"/>
            <color indexed="81"/>
            <rFont val="Tahoma"/>
            <family val="2"/>
          </rPr>
          <t>PHYS-MAT- CABL:</t>
        </r>
        <r>
          <rPr>
            <sz val="9"/>
            <color indexed="81"/>
            <rFont val="Tahoma"/>
            <family val="2"/>
          </rPr>
          <t xml:space="preserve">
Les câbles électriques et de transmission de données (courant fort et courant faible), connectés aux infrastructures de traitement de l'information doivent être identifiés (étiquetés), documentés et séparés. Les câbles doivent être déroulés en faisceaux clairs et non pas emmêlés.</t>
        </r>
      </text>
    </comment>
    <comment ref="C45" authorId="1" shapeId="0" xr:uid="{6A159A14-53E2-4379-946F-F9B231AC9EB8}">
      <text>
        <r>
          <rPr>
            <b/>
            <sz val="9"/>
            <color indexed="81"/>
            <rFont val="Tahoma"/>
            <family val="2"/>
          </rPr>
          <t>PHYS-MAT-OND:</t>
        </r>
        <r>
          <rPr>
            <sz val="9"/>
            <color indexed="81"/>
            <rFont val="Tahoma"/>
            <family val="2"/>
          </rPr>
          <t xml:space="preserve">
Les équipements de traitement de l’information doivent être protégés des variations et des microcoupures d’électricité par des onduleurs à capacité adaptée.</t>
        </r>
      </text>
    </comment>
    <comment ref="C46" authorId="1" shapeId="0" xr:uid="{F1B97E0D-AC2F-40D5-9BA5-A646A4825C13}">
      <text>
        <r>
          <rPr>
            <b/>
            <sz val="9"/>
            <color indexed="81"/>
            <rFont val="Tahoma"/>
            <family val="2"/>
          </rPr>
          <t>PHYS-MAT-ELECTROG:</t>
        </r>
        <r>
          <rPr>
            <sz val="9"/>
            <color indexed="81"/>
            <rFont val="Tahoma"/>
            <family val="2"/>
          </rPr>
          <t xml:space="preserve">
En cas de besoins accrus de disponibilité des SI, l’entité peut faire recours à un groupe électrogène pour pallier aux interruptions prolongées du courant électrique.</t>
        </r>
      </text>
    </comment>
    <comment ref="C47" authorId="1" shapeId="0" xr:uid="{356C100B-C9EF-4AA3-93AA-994D22121481}">
      <text>
        <r>
          <rPr>
            <b/>
            <sz val="9"/>
            <color indexed="81"/>
            <rFont val="Tahoma"/>
            <family val="2"/>
          </rPr>
          <t>PHYS-MAT-CLIM :</t>
        </r>
        <r>
          <rPr>
            <sz val="9"/>
            <color indexed="81"/>
            <rFont val="Tahoma"/>
            <family val="2"/>
          </rPr>
          <t xml:space="preserve">
Les zones abritant des moyens de traitement de l’information (salles des machines, datacenter…etc) doivent être équipées de systèmes de climatisation pour réguler au besoin la température et l’humidité.</t>
        </r>
      </text>
    </comment>
    <comment ref="C48" authorId="1" shapeId="0" xr:uid="{B6FE214B-EEFD-4338-A97D-9C44F2664053}">
      <text>
        <r>
          <rPr>
            <b/>
            <sz val="9"/>
            <color indexed="81"/>
            <rFont val="Tahoma"/>
            <family val="2"/>
          </rPr>
          <t>PHYS-MAT-EQUIP:</t>
        </r>
        <r>
          <rPr>
            <sz val="9"/>
            <color indexed="81"/>
            <rFont val="Tahoma"/>
            <family val="2"/>
          </rPr>
          <t xml:space="preserve">
Les équipements de sécurité environnementale (extincteurs, climatisations, détecteurs d’incendie, onduleurs, groupes électrogènes, etc.) doivent être correctement entretenus pour assurer leur bon fonctionnement.
Un délai d’intervention adapté en cas de défaillance doit être précisé dans les contrats de maintenance des équipements de sécurité environnementale.
</t>
        </r>
      </text>
    </comment>
    <comment ref="C49" authorId="1" shapeId="0" xr:uid="{02C677FC-5D1C-4BE6-B31D-825AAF744301}">
      <text>
        <r>
          <rPr>
            <b/>
            <sz val="9"/>
            <color indexed="81"/>
            <rFont val="Tahoma"/>
            <family val="2"/>
          </rPr>
          <t>PHYS-MAT-HORSLOC :</t>
        </r>
        <r>
          <rPr>
            <sz val="9"/>
            <color indexed="81"/>
            <rFont val="Tahoma"/>
            <family val="2"/>
          </rPr>
          <t xml:space="preserve">
Chaque entité doit appliquer des mesures de sécurité à tous types d’équipements informatiques et supports destinés à être transportés et utilisés hors des lieux de travail habituel, afin de les protéger notamment contre les risques de vol, d’endommagement ou d’intrusion. </t>
        </r>
      </text>
    </comment>
    <comment ref="C50" authorId="1" shapeId="0" xr:uid="{D7BFCA04-B0FF-49A9-8CFA-35D2CF7C8B5C}">
      <text>
        <r>
          <rPr>
            <b/>
            <sz val="9"/>
            <color indexed="81"/>
            <rFont val="Tahoma"/>
            <family val="2"/>
          </rPr>
          <t>EXP-PROC-CHANG:</t>
        </r>
        <r>
          <rPr>
            <sz val="9"/>
            <color indexed="81"/>
            <rFont val="Tahoma"/>
            <family val="2"/>
          </rPr>
          <t xml:space="preserve">
Tout changement apporté au système d’information doit suivre une procédure formelle respectant le cycle : demande, validation, application et contrôle à posteriori.
En effet, chaque entité doit contrôler tout changement qui influe sur la sécurité du système d’information, en tenant compte des éléments suivants : 
- L’identification et la planification des changements significatifs ;
- L’appréciation des incidences potentielles de ces changements sur la sécurité de l’information ;
- L’autorisation formelle des changements proposés ;
- La transmission des informations détaillées sur les changements apportés à toutes les personnes concernées.
</t>
        </r>
      </text>
    </comment>
    <comment ref="C51" authorId="1" shapeId="0" xr:uid="{C7867517-DD90-4BFA-966F-508F1580AB49}">
      <text>
        <r>
          <rPr>
            <b/>
            <sz val="9"/>
            <color indexed="81"/>
            <rFont val="Tahoma"/>
            <family val="2"/>
          </rPr>
          <t>EXP- PROC-CAP:</t>
        </r>
        <r>
          <rPr>
            <sz val="9"/>
            <color indexed="81"/>
            <rFont val="Tahoma"/>
            <family val="2"/>
          </rPr>
          <t xml:space="preserve">
Des analyses régulières du bon dimensionnement des systèmes et des réseaux (capacité mémoire, bande passante, temps de réponse, …) doivent être réalisées dans le but de mener les actions de redimensionnement à même de garantir ou d’améliorer la disponibilité du SI.</t>
        </r>
      </text>
    </comment>
    <comment ref="C52" authorId="1" shapeId="0" xr:uid="{A0CEC0B6-80B5-419B-95FD-DCDC930B3E16}">
      <text>
        <r>
          <rPr>
            <b/>
            <sz val="9"/>
            <color indexed="81"/>
            <rFont val="Tahoma"/>
            <family val="2"/>
          </rPr>
          <t>EXP-PROC-ENVIR :</t>
        </r>
        <r>
          <rPr>
            <sz val="9"/>
            <color indexed="81"/>
            <rFont val="Tahoma"/>
            <family val="2"/>
          </rPr>
          <t xml:space="preserve">
Les environnements de développement, de test et de production doivent être séparés pour réduire notamment les risques d’accès ou de changements non autorisés dans les trois environnements.</t>
        </r>
      </text>
    </comment>
    <comment ref="C53" authorId="1" shapeId="0" xr:uid="{0ADFF2FC-3519-422A-9941-E1AD1561C59B}">
      <text>
        <r>
          <rPr>
            <b/>
            <sz val="9"/>
            <color indexed="81"/>
            <rFont val="Tahoma"/>
            <family val="2"/>
          </rPr>
          <t>EXP-PROTEC-MALVEIL :</t>
        </r>
        <r>
          <rPr>
            <sz val="9"/>
            <color indexed="81"/>
            <rFont val="Tahoma"/>
            <family val="2"/>
          </rPr>
          <t xml:space="preserve">
Des solutions de protection contre les logiciels malveillants doivent être installées et mises à jour sur l'ensemble des serveurs, postes de travail et appareils mobiles.</t>
        </r>
      </text>
    </comment>
    <comment ref="C54" authorId="1" shapeId="0" xr:uid="{8AB5BB52-D84A-4320-8469-B63857AA596E}">
      <text>
        <r>
          <rPr>
            <b/>
            <sz val="9"/>
            <color indexed="81"/>
            <rFont val="Tahoma"/>
            <family val="2"/>
          </rPr>
          <t>EXP-SAUV-PROC:</t>
        </r>
        <r>
          <rPr>
            <sz val="9"/>
            <color indexed="81"/>
            <rFont val="Tahoma"/>
            <family val="2"/>
          </rPr>
          <t xml:space="preserve">
Chaque entité doit mettre en place des procédures de sauvegarde qui précisent pour chaque système d'information :
- la nature des sauvegardes (complète, incrémentale, déduplication, …) ;
- la fréquence (journalière, hebdomadaire, mensuelle, …) ;
- le type de support (sur disque, sur bande).
- Les données sensibles devant être sauvegardées de manière chiffrée. 
</t>
        </r>
      </text>
    </comment>
    <comment ref="C55" authorId="1" shapeId="0" xr:uid="{82E6E763-C97D-4CA5-91E1-7B259D9B47EC}">
      <text>
        <r>
          <rPr>
            <b/>
            <sz val="9"/>
            <color indexed="81"/>
            <rFont val="Tahoma"/>
            <family val="2"/>
          </rPr>
          <t>EXP-SAUV-RESTAUR:</t>
        </r>
        <r>
          <rPr>
            <sz val="9"/>
            <color indexed="81"/>
            <rFont val="Tahoma"/>
            <family val="2"/>
          </rPr>
          <t xml:space="preserve">
Chaque entité doit tester régulièrement les supports de sauvegarde en s’assurant que les données sauvegardées peuvent être restaurées en temps voulu conformément à une procédure de restauration documentée. </t>
        </r>
      </text>
    </comment>
    <comment ref="C56" authorId="1" shapeId="0" xr:uid="{BCD7E26E-DC35-41FE-A320-5DD74617D598}">
      <text>
        <r>
          <rPr>
            <b/>
            <sz val="9"/>
            <color indexed="81"/>
            <rFont val="Tahoma"/>
            <family val="2"/>
          </rPr>
          <t>EXP-SAUV-SEC:</t>
        </r>
        <r>
          <rPr>
            <sz val="9"/>
            <color indexed="81"/>
            <rFont val="Tahoma"/>
            <family val="2"/>
          </rPr>
          <t xml:space="preserve">
Chaque entité doit protéger physiquement les supports de sauvegarde en les plaçant à un endroit protégé (Armoire ignifuge) ou en les externalisant sur un site suffisamment distant du site principal. </t>
        </r>
      </text>
    </comment>
    <comment ref="C57" authorId="1" shapeId="0" xr:uid="{42879C76-F8A6-43B6-BB33-CC2012262D6B}">
      <text>
        <r>
          <rPr>
            <b/>
            <sz val="9"/>
            <color indexed="81"/>
            <rFont val="Tahoma"/>
            <family val="2"/>
          </rPr>
          <t>EXP- JOURN/SURV-JOURNAL:</t>
        </r>
        <r>
          <rPr>
            <sz val="9"/>
            <color indexed="81"/>
            <rFont val="Tahoma"/>
            <family val="2"/>
          </rPr>
          <t xml:space="preserve">
Chaque entité doit mener une étude pour identifier les journaux à collecter des différentes sources (serveurs, équipements de sécurité, équipements réseaux, applications, postes de travail, etc) en fonction des risques et incidents redoutés par l’entité. Elle doit mettre en place un journal répertoriant les événements de sécurité à collecter. Ces journaux doivent être analysés périodiquement et les actions à mener doivent être bien définies.
Ces journaux doivent être centralisés et protégés contre les risques de falsification ou d’accès non autorisé. Ils doivent être conservés pour une durée minimale de six mois.
</t>
        </r>
      </text>
    </comment>
    <comment ref="C58" authorId="1" shapeId="0" xr:uid="{5A7CC639-62B7-4E4E-B66C-F187C61ECC63}">
      <text>
        <r>
          <rPr>
            <b/>
            <sz val="9"/>
            <color indexed="81"/>
            <rFont val="Tahoma"/>
            <family val="2"/>
          </rPr>
          <t>EXP- JOURN/SURV-PRIVIL :</t>
        </r>
        <r>
          <rPr>
            <sz val="9"/>
            <color indexed="81"/>
            <rFont val="Tahoma"/>
            <family val="2"/>
          </rPr>
          <t xml:space="preserve">
Les actions des administrateurs système et des opérateurs système doivent être tracées. Pour cela leurs comptes doivent être nominatifs pour assurer l’imputabilité de leurs actions.</t>
        </r>
      </text>
    </comment>
    <comment ref="C59" authorId="1" shapeId="0" xr:uid="{3AEFF245-0B51-449A-9B1F-34FE03FB21C9}">
      <text>
        <r>
          <rPr>
            <b/>
            <sz val="9"/>
            <color indexed="81"/>
            <rFont val="Tahoma"/>
            <family val="2"/>
          </rPr>
          <t>EXP-JOURN/SURV-MAINT:</t>
        </r>
        <r>
          <rPr>
            <sz val="9"/>
            <color indexed="81"/>
            <rFont val="Tahoma"/>
            <family val="2"/>
          </rPr>
          <t xml:space="preserve">
Les interventions de maintenance sur les ressources informatiques de l’entité doivent être tracées par le service informatique. Ces traces sont à conserver pendant une durée d’au moins trois mois et ce tout en déployant les mesures nécessaires pour assurer leur intégrité.</t>
        </r>
      </text>
    </comment>
    <comment ref="C60" authorId="1" shapeId="0" xr:uid="{EF110D71-47A9-4D24-9D39-BD3688EACA88}">
      <text>
        <r>
          <rPr>
            <b/>
            <sz val="9"/>
            <color indexed="81"/>
            <rFont val="Tahoma"/>
            <family val="2"/>
          </rPr>
          <t>EXP- JOURN/SURV SYNCHRON:</t>
        </r>
        <r>
          <rPr>
            <sz val="9"/>
            <color indexed="81"/>
            <rFont val="Tahoma"/>
            <family val="2"/>
          </rPr>
          <t xml:space="preserve">
Pour assurer la précision des journaux d’événements qui peuvent être utilisés lors des investigations, les actifs doivent être synchronisés sur la même base de temps, à savoir : le service NTP de confiance (Network Time Protocol).</t>
        </r>
      </text>
    </comment>
    <comment ref="C61" authorId="1" shapeId="0" xr:uid="{D829859A-7A43-4BFB-911C-6046CA6223ED}">
      <text>
        <r>
          <rPr>
            <b/>
            <sz val="9"/>
            <color indexed="81"/>
            <rFont val="Tahoma"/>
            <family val="2"/>
          </rPr>
          <t>EXP- JOURN/SURV -DIST :</t>
        </r>
        <r>
          <rPr>
            <sz val="9"/>
            <color indexed="81"/>
            <rFont val="Tahoma"/>
            <family val="2"/>
          </rPr>
          <t xml:space="preserve">
Les actions d’administration à distance sur les ressources locales doivent s’appuyer sur des protocoles d’administration sécurisés. Des mesures de sécurité spécifiques doivent être définies et respectées.</t>
        </r>
      </text>
    </comment>
    <comment ref="C62" authorId="1" shapeId="0" xr:uid="{2302F80F-0627-4FF9-9793-9D5C7DFCD9C5}">
      <text>
        <r>
          <rPr>
            <b/>
            <sz val="9"/>
            <color indexed="81"/>
            <rFont val="Tahoma"/>
            <family val="2"/>
          </rPr>
          <t>EXP- JOURN/SURV - CENTR :</t>
        </r>
        <r>
          <rPr>
            <sz val="9"/>
            <color indexed="81"/>
            <rFont val="Tahoma"/>
            <family val="2"/>
          </rPr>
          <t xml:space="preserve">
L’entité doit mettre en place de manière centralisée des moyens appropriés de supervision et de détection pour le traitement continu des événements de sécurité.</t>
        </r>
      </text>
    </comment>
    <comment ref="C63" authorId="1" shapeId="0" xr:uid="{5BC8FCCC-3827-4BC0-86BD-10A82B65379F}">
      <text>
        <r>
          <rPr>
            <b/>
            <sz val="9"/>
            <color indexed="81"/>
            <rFont val="Tahoma"/>
            <family val="2"/>
          </rPr>
          <t>EXP-SYS-CONFIG :</t>
        </r>
        <r>
          <rPr>
            <sz val="9"/>
            <color indexed="81"/>
            <rFont val="Tahoma"/>
            <family val="2"/>
          </rPr>
          <t xml:space="preserve">
Chaque entité doit documenter les procédures d’administration et de configuration sécurisée des actifs du système d’information, les rendre disponibles, les expliquer à toute personne ayant besoin d’en connaître et les maintenir à jour.
Les configurations doivent être sauvegardées en lieu sûr après chaque changement.
</t>
        </r>
      </text>
    </comment>
    <comment ref="C64" authorId="1" shapeId="0" xr:uid="{BB65B96D-4230-4744-A6AA-4305105D1B68}">
      <text>
        <r>
          <rPr>
            <b/>
            <sz val="9"/>
            <color indexed="81"/>
            <rFont val="Tahoma"/>
            <family val="2"/>
          </rPr>
          <t>EXP-SYS-DURC:</t>
        </r>
        <r>
          <rPr>
            <sz val="9"/>
            <color indexed="81"/>
            <rFont val="Tahoma"/>
            <family val="2"/>
          </rPr>
          <t xml:space="preserve">
Les configurations des équipements et systèmes doivent être durcies notamment par rapport aux versions natives des fournisseurs (le changement des mots de passe par défaut et des certificats, la fermeture des services et des ports non nécessaires, etc..).
Les procédures et guides de durcissement pour les différents types d’actifs doivent être documentés et tenus à jours. 
</t>
        </r>
      </text>
    </comment>
    <comment ref="C65" authorId="1" shapeId="0" xr:uid="{18E2B6BC-7C54-4997-A9F5-6C311237DA4B}">
      <text>
        <r>
          <rPr>
            <b/>
            <sz val="9"/>
            <color indexed="81"/>
            <rFont val="Tahoma"/>
            <family val="2"/>
          </rPr>
          <t>EXP-VULN-INSTALL:</t>
        </r>
        <r>
          <rPr>
            <sz val="9"/>
            <color indexed="81"/>
            <rFont val="Tahoma"/>
            <family val="2"/>
          </rPr>
          <t xml:space="preserve">
Chaque entité doit définir et mettre en place un processus de contrôle des logiciels que les utilisateurs peuvent installer ainsi que des privilèges qui leurs sont accordés en tenant compte de leurs fonctions.</t>
        </r>
      </text>
    </comment>
    <comment ref="C66" authorId="1" shapeId="0" xr:uid="{39B7C6FC-B60A-4C71-9684-153B89ABD3E7}">
      <text>
        <r>
          <rPr>
            <b/>
            <sz val="9"/>
            <color indexed="81"/>
            <rFont val="Tahoma"/>
            <family val="2"/>
          </rPr>
          <t>EXP-VULN-GEST:</t>
        </r>
        <r>
          <rPr>
            <sz val="9"/>
            <color indexed="81"/>
            <rFont val="Tahoma"/>
            <family val="2"/>
          </rPr>
          <t xml:space="preserve">
Chaque entité doit être tenue informée en temps voulu des vulnérabilités techniques des systèmes d’information en exploitation, d’évaluer son exposition à ces vulnérabilités et de prendre les mesures appropriées pour traiter le risque associé.
Une procédure de gestion des vulnérabilités doit être mise en place en prenant en compte principalement les éléments suivants :
- L’inventaire des actifs informationnels en service ;
- Les rôles et responsabilités associés à la gestion des vulnérabilités ;
- Les délais d’intervention ;
- Les modalités de corrections (Application de correctifs, cloisonnement, …).
- Les vulnérabilités jugées critiques doivent être portées à la connaissance de la Direction Générale de la Sécurité des Systèmes d’Information.
</t>
        </r>
      </text>
    </comment>
    <comment ref="C67" authorId="1" shapeId="0" xr:uid="{12B80230-EB9B-4360-AE82-ADFE411D03EF}">
      <text>
        <r>
          <rPr>
            <b/>
            <sz val="9"/>
            <color indexed="81"/>
            <rFont val="Tahoma"/>
            <family val="2"/>
          </rPr>
          <t>EXP-VULN-CORRECT :</t>
        </r>
        <r>
          <rPr>
            <sz val="9"/>
            <color indexed="81"/>
            <rFont val="Tahoma"/>
            <family val="2"/>
          </rPr>
          <t xml:space="preserve">
Chaque entité doit définir et mettre en œuvre une politique de suivi et d’application des correctifs de sécurité. 
Un processus de gestion des correctifs propre à chaque système ou applicatif doit être défini et adapté suivant les contraintes et le niveau d’exposition du système.
</t>
        </r>
      </text>
    </comment>
    <comment ref="C68" authorId="1" shapeId="0" xr:uid="{B8497443-92B5-4742-87AC-F56944629F57}">
      <text>
        <r>
          <rPr>
            <b/>
            <sz val="9"/>
            <color indexed="81"/>
            <rFont val="Tahoma"/>
            <family val="2"/>
          </rPr>
          <t>EXP-AUDIT-MES:</t>
        </r>
        <r>
          <rPr>
            <sz val="9"/>
            <color indexed="81"/>
            <rFont val="Tahoma"/>
            <family val="2"/>
          </rPr>
          <t xml:space="preserve">
Les modalités de déroulement des opérations d’audit déployées par l’entité doivent être bien définies (accès aux équipements, contrôles et traitements admis, consultation des données, habilitation des auditeurs, etc.). 
Les exigences et activités d’audit impliquant des vérifications sur des systèmes en exploitation doivent être prévues avec soin et validées afin de réduire au minimum les perturbations qui pourraient être subies par les processus métier.
</t>
        </r>
      </text>
    </comment>
    <comment ref="C69" authorId="1" shapeId="0" xr:uid="{3BD263BC-3BE0-4972-AE2F-25DD59B0397D}">
      <text>
        <r>
          <rPr>
            <b/>
            <sz val="9"/>
            <color indexed="81"/>
            <rFont val="Tahoma"/>
            <family val="2"/>
          </rPr>
          <t>COM-MANAG-CLOISON :</t>
        </r>
        <r>
          <rPr>
            <sz val="9"/>
            <color indexed="81"/>
            <rFont val="Tahoma"/>
            <family val="2"/>
          </rPr>
          <t xml:space="preserve">
Chaque entité est tenue de cloisonner son réseau en zones (zone publique, zone utilisateurs, zone serveurs, etc.) selon la classification et les niveaux de sensibilité des actifs informationnels connectés.  </t>
        </r>
      </text>
    </comment>
    <comment ref="C70" authorId="1" shapeId="0" xr:uid="{D26229DE-FC37-4EA6-9689-1359413DC54B}">
      <text>
        <r>
          <rPr>
            <b/>
            <sz val="9"/>
            <color indexed="81"/>
            <rFont val="Tahoma"/>
            <family val="2"/>
          </rPr>
          <t>COM-MANAG-FILTRAGE:</t>
        </r>
        <r>
          <rPr>
            <sz val="9"/>
            <color indexed="81"/>
            <rFont val="Tahoma"/>
            <family val="2"/>
          </rPr>
          <t xml:space="preserve">
Le trafic entrant et sortant de chaque zone réseau doit être soumis à des règles strictes de filtrage conformément à la politique de contrôle d’accès et à la classification des données traitées.
La liste des règles de filtrage doit être documentée et tenue à jour.
</t>
        </r>
      </text>
    </comment>
    <comment ref="C71" authorId="1" shapeId="0" xr:uid="{A03EA9B9-83EF-4C68-B12B-7F1148377951}">
      <text>
        <r>
          <rPr>
            <b/>
            <sz val="9"/>
            <color indexed="81"/>
            <rFont val="Tahoma"/>
            <family val="2"/>
          </rPr>
          <t>COM-MANAG-SYSAUT:</t>
        </r>
        <r>
          <rPr>
            <sz val="9"/>
            <color indexed="81"/>
            <rFont val="Tahoma"/>
            <family val="2"/>
          </rPr>
          <t xml:space="preserve">
L’entité doit mettre en place les moyens et mécanismes nécessaires pour s’assurer que seuls les équipements autorisés peuvent être connectés au réseau interne de l’entité.</t>
        </r>
      </text>
    </comment>
    <comment ref="C72" authorId="1" shapeId="0" xr:uid="{86D80906-C10D-4E06-9D9B-C2FA96E3ECA8}">
      <text>
        <r>
          <rPr>
            <b/>
            <sz val="9"/>
            <color indexed="81"/>
            <rFont val="Tahoma"/>
            <family val="2"/>
          </rPr>
          <t>COM-MANAG-DISTANT:</t>
        </r>
        <r>
          <rPr>
            <sz val="9"/>
            <color indexed="81"/>
            <rFont val="Tahoma"/>
            <family val="2"/>
          </rPr>
          <t xml:space="preserve">
L’accès distant ne doit être réalisable que par des personnes autorisées et bien définies et à partir de moyens maitrisés.
Des mesures d’authentification adaptées et l’usage de protocoles sécurisés pour ce type de connexions sont nécessaires.
</t>
        </r>
      </text>
    </comment>
    <comment ref="C73" authorId="1" shapeId="0" xr:uid="{80EC33FD-2DD4-43C4-BFB4-47E21B8A3F3B}">
      <text>
        <r>
          <rPr>
            <b/>
            <sz val="9"/>
            <color indexed="81"/>
            <rFont val="Tahoma"/>
            <family val="2"/>
          </rPr>
          <t>COM-MANAG-TUNEL :</t>
        </r>
        <r>
          <rPr>
            <sz val="9"/>
            <color indexed="81"/>
            <rFont val="Tahoma"/>
            <family val="2"/>
          </rPr>
          <t xml:space="preserve">
Chaque entité doit mettre en place des mécanismes de chiffrement pour la protection des tunnels de connexion à distance lorsque l’accès se fait à travers un réseau public. </t>
        </r>
      </text>
    </comment>
    <comment ref="C74" authorId="1" shapeId="0" xr:uid="{7D59853C-22AB-4799-9AE6-CFB4CB35C06D}">
      <text>
        <r>
          <rPr>
            <b/>
            <sz val="9"/>
            <color indexed="81"/>
            <rFont val="Tahoma"/>
            <family val="2"/>
          </rPr>
          <t>COM-MANAG-RSF:</t>
        </r>
        <r>
          <rPr>
            <sz val="9"/>
            <color indexed="81"/>
            <rFont val="Tahoma"/>
            <family val="2"/>
          </rPr>
          <t xml:space="preserve">
Le déploiement du réseau sans fil doit faire l’objet d'une étude de sécurité spécifique.
Le réseau sans fil doit être cloisonné du reste du réseau : une passerelle maîtrisée doit être mise en place permettant de tracer les accès et de restreindre les échanges aux seuls flux nécessaires.
Des moyens d’authentification adaptés doivent être mis en place pour limiter l’accès aux réseaux sans fil aux seules personnes autorisées.
</t>
        </r>
      </text>
    </comment>
    <comment ref="C75" authorId="1" shapeId="0" xr:uid="{7B6A7311-FA72-423F-B875-141F2B57F540}">
      <text>
        <r>
          <rPr>
            <b/>
            <sz val="9"/>
            <color indexed="81"/>
            <rFont val="Tahoma"/>
            <family val="2"/>
          </rPr>
          <t>COM-TRANS-FICHIER:</t>
        </r>
        <r>
          <rPr>
            <sz val="9"/>
            <color indexed="81"/>
            <rFont val="Tahoma"/>
            <family val="2"/>
          </rPr>
          <t xml:space="preserve">
Des moyens adaptés doivent être mis en place pour la protection des informations qui transitent à travers tout type de moyens de communication (serveurs de fichier, partage ou stockage Cloud, etc.) contre l’interception, la reproduction, la modification, les erreurs d’acheminement ou la destruction.</t>
        </r>
      </text>
    </comment>
    <comment ref="C76" authorId="1" shapeId="0" xr:uid="{FD8896D0-D1A2-4A93-9A68-B129162909BD}">
      <text>
        <r>
          <rPr>
            <b/>
            <sz val="9"/>
            <color indexed="81"/>
            <rFont val="Tahoma"/>
            <family val="2"/>
          </rPr>
          <t>COM-TRANS-MESS:</t>
        </r>
        <r>
          <rPr>
            <sz val="9"/>
            <color indexed="81"/>
            <rFont val="Tahoma"/>
            <family val="2"/>
          </rPr>
          <t xml:space="preserve">
Chaque entité doit formaliser et mettre en œuvre les règles de bon usage nécessaires pour la sécurité de la messagerie électronique notamment :
- le chiffrement et la signature des messages sensibles par des moyens adaptés ;
- l’accès à distance à la messagerie professionnelle via un canal sécurisé ;
- la vérification de la source des courriers électroniques avant d’ouvrir les pièces jointes;
- l’interdiction de l’usage de la messagerie professionnelle à des fins personnelles ;
- l’interdiction du renvoi automatique vers une messagerie non maîtrisée, sauf autorisation expresse pour des raisons exceptionnelles.
</t>
        </r>
      </text>
    </comment>
    <comment ref="C77" authorId="1" shapeId="0" xr:uid="{4D4ACD95-E699-46E9-8B5A-9B22A818E3B4}">
      <text>
        <r>
          <rPr>
            <b/>
            <sz val="9"/>
            <color indexed="81"/>
            <rFont val="Tahoma"/>
            <family val="2"/>
          </rPr>
          <t>COM-TRANS-FILTR :</t>
        </r>
        <r>
          <rPr>
            <sz val="9"/>
            <color indexed="81"/>
            <rFont val="Tahoma"/>
            <family val="2"/>
          </rPr>
          <t xml:space="preserve">
Chaque entité doit veiller à l’application des mécanismes de filtrage du courrier électronique émis et reçu notamment par :
- le contrôle antiviral des pièces jointes, leurs tailles et natures ;
- la protection anti-spam ;
- le contrôle des entêtes SMTP.
</t>
        </r>
      </text>
    </comment>
    <comment ref="C78" authorId="1" shapeId="0" xr:uid="{DB79C2E8-E214-4F3D-84F5-BA74095D938A}">
      <text>
        <r>
          <rPr>
            <b/>
            <sz val="9"/>
            <color indexed="81"/>
            <rFont val="Tahoma"/>
            <family val="2"/>
          </rPr>
          <t>DEV-EXIG-PROJET:</t>
        </r>
        <r>
          <rPr>
            <sz val="9"/>
            <color indexed="81"/>
            <rFont val="Tahoma"/>
            <family val="2"/>
          </rPr>
          <t xml:space="preserve">
Chaque entité doit traiter la sécurité de l’information dans la gestion de tous types de projets SI. A ce titre, la sécurité doit être intégrée à toutes les phases du cycle de vie du projet de manière à s’assurer notamment que :
- une appréciation du risque, liée à la sécurité de l’information, soit effectuée au commencement du projet pour identifier les exigences de sécurité ;
- les objectifs en matière de sécurité de l’information soient intégrés aux objectifs du projet et pris en compte dès la conception ;
- la vérification de la sécurité soit intégrée dans les tests d’acceptation.
</t>
        </r>
      </text>
    </comment>
    <comment ref="C79" authorId="1" shapeId="0" xr:uid="{01FEFB71-E1CB-493A-B255-C45AB8DE54D6}">
      <text>
        <r>
          <rPr>
            <b/>
            <sz val="9"/>
            <color indexed="81"/>
            <rFont val="Tahoma"/>
            <family val="2"/>
          </rPr>
          <t>DEV-EXIG-TRANSAC :</t>
        </r>
        <r>
          <rPr>
            <sz val="9"/>
            <color indexed="81"/>
            <rFont val="Tahoma"/>
            <family val="2"/>
          </rPr>
          <t xml:space="preserve">
Chaque entité doit identifier les fichiers et les transactions devant être protégés par des solutions de chiffrement et/ou de signature électronique au niveau de l’architecture applicative.</t>
        </r>
      </text>
    </comment>
    <comment ref="C80" authorId="1" shapeId="0" xr:uid="{BE5514F2-6D6A-4B53-B0D1-16E68E518398}">
      <text>
        <r>
          <rPr>
            <b/>
            <sz val="9"/>
            <color indexed="81"/>
            <rFont val="Tahoma"/>
            <family val="2"/>
          </rPr>
          <t>DEV-PROC-POL:</t>
        </r>
        <r>
          <rPr>
            <sz val="9"/>
            <color indexed="81"/>
            <rFont val="Tahoma"/>
            <family val="2"/>
          </rPr>
          <t xml:space="preserve">
Chaque entité doit élaborer et mettre en place une politique de développement sécurisé des logiciels et des systèmes, qui définit notamment :
- les exigences de sécurité de l’environnement de développement ;
- les exigences de sécurité dans la phase de conception ;
- les points de contrôle de la sécurité aux différentes étapes clés du projet ;
- les référentiels de développement sécurisé à utiliser ;
- les règles de protection du code source et le contrôle des versions.
</t>
        </r>
      </text>
    </comment>
    <comment ref="C81" authorId="1" shapeId="0" xr:uid="{BCD3986D-DB23-45F9-8334-A7DCB34FF316}">
      <text>
        <r>
          <rPr>
            <b/>
            <sz val="9"/>
            <color indexed="81"/>
            <rFont val="Tahoma"/>
            <family val="2"/>
          </rPr>
          <t>DEV-PROC-CHANG:</t>
        </r>
        <r>
          <rPr>
            <sz val="9"/>
            <color indexed="81"/>
            <rFont val="Tahoma"/>
            <family val="2"/>
          </rPr>
          <t xml:space="preserve">
Les changements apportés au SI dans le cycle de développement doivent être contrôlés en utilisant des procédures formelles.
A cet effet, chaque entité doit mener une appréciation du risque pour analyser les incidences des changements apportés au SI dans le cycle de développement et se limiter aux changements nécessaires.
Lorsque les changements sont apportés, chaque entité doit revoir et tester les applications métiers critiques afin de vérifier tout impact sur l’activité ou sur la sécurité.
</t>
        </r>
      </text>
    </comment>
    <comment ref="C82" authorId="1" shapeId="0" xr:uid="{CC636F98-D1C9-4B93-980A-8F98FE6B00D2}">
      <text>
        <r>
          <rPr>
            <b/>
            <sz val="9"/>
            <color indexed="81"/>
            <rFont val="Tahoma"/>
            <family val="2"/>
          </rPr>
          <t>DEV-PROC-ENVIR:</t>
        </r>
        <r>
          <rPr>
            <sz val="9"/>
            <color indexed="81"/>
            <rFont val="Tahoma"/>
            <family val="2"/>
          </rPr>
          <t xml:space="preserve">
Chaque entité doit veiller à ce que les environnements de développement soient sécurisés, de manière à tenir compte notamment de :
- la sensibilité des données traitées, stockées et en transit ;
- les exigences internes et externes découlant des politiques et référentiels en vigueur ; 
- le niveau de fiabilité du personnel travaillant dans l’environnement ;
- le contrôle d’accès aux environnements ;
- la séparation des différents environnements de développement ;
- le degré d’externalisation associée à la tâche de développement.
</t>
        </r>
      </text>
    </comment>
    <comment ref="C83" authorId="1" shapeId="0" xr:uid="{EC48AEA9-779A-410E-B270-9FBDE2ECF1EA}">
      <text>
        <r>
          <rPr>
            <b/>
            <sz val="9"/>
            <color indexed="81"/>
            <rFont val="Tahoma"/>
            <family val="2"/>
          </rPr>
          <t>DEV-PROC-TEST :</t>
        </r>
        <r>
          <rPr>
            <sz val="9"/>
            <color indexed="81"/>
            <rFont val="Tahoma"/>
            <family val="2"/>
          </rPr>
          <t xml:space="preserve">
Chaque entité doit assurer la réalisation des tests de la sécurité durant le cycle de développement conformément à la politique de développement sécurisé et aux référentiels en vigueur.</t>
        </r>
      </text>
    </comment>
    <comment ref="C84" authorId="1" shapeId="0" xr:uid="{97797BDD-712E-4187-9ACF-C1E4F110C5AF}">
      <text>
        <r>
          <rPr>
            <b/>
            <sz val="9"/>
            <color indexed="81"/>
            <rFont val="Tahoma"/>
            <family val="2"/>
          </rPr>
          <t>DEV-PROC-CODE:</t>
        </r>
        <r>
          <rPr>
            <sz val="9"/>
            <color indexed="81"/>
            <rFont val="Tahoma"/>
            <family val="2"/>
          </rPr>
          <t xml:space="preserve">
Un contrôle strict de l’accès au code source des programmes et aux éléments associés tels que les exigences de conception, les spécifications, les programmes de vérification et de validation, doit être mis en place.</t>
        </r>
      </text>
    </comment>
    <comment ref="C85" authorId="1" shapeId="0" xr:uid="{8789F9AA-903E-4151-A31A-330E0940238C}">
      <text>
        <r>
          <rPr>
            <b/>
            <sz val="9"/>
            <color indexed="81"/>
            <rFont val="Tahoma"/>
            <family val="2"/>
          </rPr>
          <t>DEV-PROC-DONNEE:</t>
        </r>
        <r>
          <rPr>
            <sz val="9"/>
            <color indexed="81"/>
            <rFont val="Tahoma"/>
            <family val="2"/>
          </rPr>
          <t xml:space="preserve">
Lorsque des données d’exploitation sont utilisées pour les besoins d’un test, il est nécessaire notamment de :
- respecter les procédures d’accès qui s’appliquent aux systèmes d’applications en exploitation ;
- obtenir une autorisation pour copier des informations d’exploitation dans un environnement de test ;
- effacer les informations d’exploitation d’un environnement de test immédiatement après la fin des tests ;
- journaliser toute reproduction et utilisation de l’information d’exploitation.
En outre, lorsque les données d’exploitation sont de nature sensible, elles ne doivent pas être utilisées sans qu’il ne soit procédé à leur anonymisation.
</t>
        </r>
      </text>
    </comment>
    <comment ref="C86" authorId="1" shapeId="0" xr:uid="{FEB31F07-CA72-4A34-A394-F0DF9B7C92BB}">
      <text>
        <r>
          <rPr>
            <b/>
            <sz val="9"/>
            <color indexed="81"/>
            <rFont val="Tahoma"/>
            <family val="2"/>
          </rPr>
          <t>FOURNIS-REL-RISQ :</t>
        </r>
        <r>
          <rPr>
            <sz val="9"/>
            <color indexed="81"/>
            <rFont val="Tahoma"/>
            <family val="2"/>
          </rPr>
          <t xml:space="preserve">
Chaque entité doit identifier les risques de sécurité liés aux interventions des fournisseurs et prestataires. </t>
        </r>
      </text>
    </comment>
    <comment ref="C87" authorId="1" shapeId="0" xr:uid="{5CA6D9D8-2E46-42EF-83B3-D1508703FCF6}">
      <text>
        <r>
          <rPr>
            <b/>
            <sz val="9"/>
            <color indexed="81"/>
            <rFont val="Tahoma"/>
            <family val="2"/>
          </rPr>
          <t>FOURNIS-REL-POL :</t>
        </r>
        <r>
          <rPr>
            <sz val="9"/>
            <color indexed="81"/>
            <rFont val="Tahoma"/>
            <family val="2"/>
          </rPr>
          <t xml:space="preserve">
Chaque entité doit mettre en place une politique qui définit les mesures de sécurité spécifiques applicables aux fournisseurs et prestataires.</t>
        </r>
      </text>
    </comment>
    <comment ref="C88" authorId="1" shapeId="0" xr:uid="{09357624-F977-4B9E-A4E0-9E5F02572E0E}">
      <text>
        <r>
          <rPr>
            <b/>
            <sz val="9"/>
            <color indexed="81"/>
            <rFont val="Tahoma"/>
            <family val="2"/>
          </rPr>
          <t>FOURNIS-REL-EXIG :</t>
        </r>
        <r>
          <rPr>
            <sz val="9"/>
            <color indexed="81"/>
            <rFont val="Tahoma"/>
            <family val="2"/>
          </rPr>
          <t xml:space="preserve">
Les contrats conclus doivent prévoir les exigences de l’entité en termes de sécurité et de niveaux de service. Les fournisseurs et les prestataires sont tenus conformément aux contrats conclus de respecter la politique de sécurité des SI de l’entité.
Des clauses d’auditabilité et de réversibilité sont à prévoir lorsqu’il s’agit de contrats d’externalisation. 
</t>
        </r>
      </text>
    </comment>
    <comment ref="C89" authorId="1" shapeId="0" xr:uid="{0B4B6076-8088-4E3F-B390-F245F9F9EBFA}">
      <text>
        <r>
          <rPr>
            <b/>
            <sz val="9"/>
            <color indexed="81"/>
            <rFont val="Tahoma"/>
            <family val="2"/>
          </rPr>
          <t>FOURNIS-GEST-SURVEIL:</t>
        </r>
        <r>
          <rPr>
            <sz val="9"/>
            <color indexed="81"/>
            <rFont val="Tahoma"/>
            <family val="2"/>
          </rPr>
          <t xml:space="preserve">
Chaque entité doit surveiller, revoir et auditer à intervalles réguliers les prestations assurés par les fournisseurs, afin de s’assurer que les clauses portant sur la sécurité de l’information prévues dans les contrats sont respectées et que les éventuels incidents sont correctement gérés.</t>
        </r>
      </text>
    </comment>
    <comment ref="C90" authorId="1" shapeId="0" xr:uid="{E8282A26-5D9D-4BC0-B923-C886EDB7B2B9}">
      <text>
        <r>
          <rPr>
            <b/>
            <sz val="9"/>
            <color indexed="81"/>
            <rFont val="Tahoma"/>
            <family val="2"/>
          </rPr>
          <t>INCID-GEST- PROC:</t>
        </r>
        <r>
          <rPr>
            <sz val="9"/>
            <color indexed="81"/>
            <rFont val="Tahoma"/>
            <family val="2"/>
          </rPr>
          <t xml:space="preserve">
Les procédures de gestion d'incidents doivent couvrir les différents types d’incidents affectant la sécurité ou le fonctionnement du système (erreurs, dysfonctionnement, sinistres naturels, malveillances, dénis de service, infections virales, intrusion, sabotage, saturation, etc.) et définir les moyens de signalement et de suivi d’incidents.
Les responsabilités de gestion des incidents de cybersécurité doivent être définies pour garantir que lesdites procédures soient développées et communiquées au sein de l’entité.
</t>
        </r>
      </text>
    </comment>
    <comment ref="C91" authorId="1" shapeId="0" xr:uid="{3B4245D9-3016-4DC6-8463-27DD534D1B91}">
      <text>
        <r>
          <rPr>
            <b/>
            <sz val="9"/>
            <color indexed="81"/>
            <rFont val="Tahoma"/>
            <family val="2"/>
          </rPr>
          <t>INCID-GEST-CAT:</t>
        </r>
        <r>
          <rPr>
            <sz val="9"/>
            <color indexed="81"/>
            <rFont val="Tahoma"/>
            <family val="2"/>
          </rPr>
          <t xml:space="preserve">
Chaque entité doit définir les différentes catégories d’incidents susceptibles d’affecter la sécurité du système d’information ainsi que l’échelle de classification de ces incidents selon l’impact induit.</t>
        </r>
      </text>
    </comment>
    <comment ref="C92" authorId="1" shapeId="0" xr:uid="{6DF70D24-E346-4031-B978-4DD9351897F1}">
      <text>
        <r>
          <rPr>
            <b/>
            <sz val="9"/>
            <color indexed="81"/>
            <rFont val="Tahoma"/>
            <family val="2"/>
          </rPr>
          <t>INCID-GEST-SIGNAL:</t>
        </r>
        <r>
          <rPr>
            <sz val="9"/>
            <color indexed="81"/>
            <rFont val="Tahoma"/>
            <family val="2"/>
          </rPr>
          <t xml:space="preserve">
L’ensemble des personnes impliquées dans la maintenance, l’exploitation, l’administration ou l’utilisation du système doivent être en mesure de noter et signaler dans les meilleurs délais tout dysfonctionnement observé ou soupçonné dans l’usage normal du système et pouvant porter atteinte aux données ou au système lui-même.
La procédure de gestion des incidents doit garantir que le signalement soit remonté aux autorités compétentes selon les exigences réglementaires en vigueur.
</t>
        </r>
      </text>
    </comment>
    <comment ref="C93" authorId="1" shapeId="0" xr:uid="{453113FB-B1DF-4D7D-B578-158011C5E830}">
      <text>
        <r>
          <rPr>
            <b/>
            <sz val="9"/>
            <color indexed="81"/>
            <rFont val="Tahoma"/>
            <family val="2"/>
          </rPr>
          <t>INCID-GEST-QUALIF :</t>
        </r>
        <r>
          <rPr>
            <sz val="9"/>
            <color indexed="81"/>
            <rFont val="Tahoma"/>
            <family val="2"/>
          </rPr>
          <t xml:space="preserve">
Chaque entité doit pouvoir évaluer chaque évènement afin de pouvoir décider s’il s’agit d’un incident lié à la sécurité du système d’information et de déterminer sa catégorie. Dans ce cas, la criticité de cet incident doit être appréciée selon une échelle de classification des incidents de cybersécurité basé sur la sensibilité du service impacté et de l’impact induit.</t>
        </r>
      </text>
    </comment>
    <comment ref="C94" authorId="1" shapeId="0" xr:uid="{5A12F27E-2384-491B-9B74-64F926DCCB2A}">
      <text>
        <r>
          <rPr>
            <b/>
            <sz val="9"/>
            <color indexed="81"/>
            <rFont val="Tahoma"/>
            <family val="2"/>
          </rPr>
          <t>INCID-GEST-REPONSE:</t>
        </r>
        <r>
          <rPr>
            <sz val="9"/>
            <color indexed="81"/>
            <rFont val="Tahoma"/>
            <family val="2"/>
          </rPr>
          <t xml:space="preserve">
Dès qu’un incident de sécurité est confirmé, Chaque entité doit attribuer les rôles et responsabilités aux différents membres de l’équipe d’intervention interne, externe ou mixte, et s’assurer que toutes les tâches concernant la réponse sont correctement réalisées et journalisées conformément à une procédure de réponse formalisée.</t>
        </r>
      </text>
    </comment>
    <comment ref="C95" authorId="1" shapeId="0" xr:uid="{1108DEB6-D593-4CA7-BAF7-BBA846D72588}">
      <text>
        <r>
          <rPr>
            <b/>
            <sz val="9"/>
            <color indexed="81"/>
            <rFont val="Tahoma"/>
            <family val="2"/>
          </rPr>
          <t>INCID-GEST-ALERT:</t>
        </r>
        <r>
          <rPr>
            <sz val="9"/>
            <color indexed="81"/>
            <rFont val="Tahoma"/>
            <family val="2"/>
          </rPr>
          <t xml:space="preserve">
Chaque entité doit mobiliser les ressources internes et/ou externes pour réagir efficacement aux alertes liées à la sécurité des SI.
Ces alertes peuvent provenir soit d’un éditeur ou fournisseur, soit du centre de veille, de détection et de réponses aux attaques informatiques (ma-CERT) relevant de la DGSSI.
Dans ce dernier cas, l’entité accuse réception de l’alerte et transmet par la suite, si elle est impactée par cette alerte, un compte rendu d’exécution à la DGSSI.
</t>
        </r>
      </text>
    </comment>
    <comment ref="C96" authorId="1" shapeId="0" xr:uid="{11833C21-D0D4-43E6-8649-39E5341CCB44}">
      <text>
        <r>
          <rPr>
            <b/>
            <sz val="9"/>
            <color indexed="81"/>
            <rFont val="Tahoma"/>
            <family val="2"/>
          </rPr>
          <t>INCID-GEST-REP:</t>
        </r>
        <r>
          <rPr>
            <sz val="9"/>
            <color indexed="81"/>
            <rFont val="Tahoma"/>
            <family val="2"/>
          </rPr>
          <t xml:space="preserve">
La typologie et la description des incidents de cybersécurité doivent être localement enregistrées dans une base permettant un enrichissement progressif ainsi qu'un accès sélectif facile pour effectuer le traitement et le suivi des divers incidents futurs.</t>
        </r>
      </text>
    </comment>
    <comment ref="C97" authorId="1" shapeId="0" xr:uid="{2A5A093E-7F6F-491E-BAD1-8EDA8EC59F43}">
      <text>
        <r>
          <rPr>
            <b/>
            <sz val="9"/>
            <color indexed="81"/>
            <rFont val="Tahoma"/>
            <family val="2"/>
          </rPr>
          <t>INCID-GEST-PREUV:</t>
        </r>
        <r>
          <rPr>
            <sz val="9"/>
            <color indexed="81"/>
            <rFont val="Tahoma"/>
            <family val="2"/>
          </rPr>
          <t xml:space="preserve">
En cas d’attaque suspectée, chaque entité doit définir et appliquer les procédures relatives:
- aux processus de recherche, de reconnaissance et de documentation des preuves potentielles ;
- au recueil des éléments physiques pouvant contenir des preuves potentielles ;
- au processus de création de copie de données ;
- à la protection et la sauvegarde de l’intégrité et l’état d’origine des preuves potentielles.
</t>
        </r>
      </text>
    </comment>
    <comment ref="C98" authorId="1" shapeId="0" xr:uid="{1A2F1CC5-3826-4EAC-B375-83701DD10587}">
      <text>
        <r>
          <rPr>
            <b/>
            <sz val="9"/>
            <color indexed="81"/>
            <rFont val="Tahoma"/>
            <family val="2"/>
          </rPr>
          <t>CONTINU-BIA:</t>
        </r>
        <r>
          <rPr>
            <sz val="9"/>
            <color indexed="81"/>
            <rFont val="Tahoma"/>
            <family val="2"/>
          </rPr>
          <t xml:space="preserve">
Il faut établir une analyse d’impacts sur l’activité de l’entité, qui consiste à :
- identifier les activités et processus critiques ;
- analyser les risques liés aux activités et processus ;
- analyser les impacts qui résulteraient d’un arrêt de ces activités et processus critiques ;
- déterminer comment ces impacts évolueraient dans le temps en cas d’arrêt prolongé ;
- établir le temps d’arrêt ou d’indisponibilité maximum supportable des activités critiques ;
- identifier et considérer toute activité critique dépendant d’autres entités, des fournisseurs et d’autres tiers ;
- estimer le délai cible de rétablissement des activités après un sinistre ;
- estimer les ressources humaines, techniques et logistiques que chaque activité critique requiert pour sa reprise.
</t>
        </r>
      </text>
    </comment>
    <comment ref="C99" authorId="1" shapeId="0" xr:uid="{C2B6293B-CB85-48C5-889E-76F92518D8A1}">
      <text>
        <r>
          <rPr>
            <b/>
            <sz val="9"/>
            <color indexed="81"/>
            <rFont val="Tahoma"/>
            <family val="2"/>
          </rPr>
          <t>CONTINU-ACT :</t>
        </r>
        <r>
          <rPr>
            <sz val="9"/>
            <color indexed="81"/>
            <rFont val="Tahoma"/>
            <family val="2"/>
          </rPr>
          <t xml:space="preserve">
Chaque entité doit préparer un plan de continuité et de reprise d’activités intégrant l'ensemble des solutions pour pallier les arrêts des processus et applications critiques. Il doit porter notamment sur des solutions de secours informatique (sauvegarde, site de secours, bascule, résilience des réseaux, redondance matérielle et logicielle, etc.). 
Le PCA/PRA doit décrire de manière précise les rôles et les responsabilités de tous les intervenants en cas de sinistre.
</t>
        </r>
      </text>
    </comment>
    <comment ref="C100" authorId="1" shapeId="0" xr:uid="{81AAD6A3-88C7-4A7D-9733-BF4C7F77C4E3}">
      <text>
        <r>
          <rPr>
            <b/>
            <sz val="9"/>
            <color indexed="81"/>
            <rFont val="Tahoma"/>
            <family val="2"/>
          </rPr>
          <t>CONTINU-PLAN:</t>
        </r>
        <r>
          <rPr>
            <sz val="9"/>
            <color indexed="81"/>
            <rFont val="Tahoma"/>
            <family val="2"/>
          </rPr>
          <t xml:space="preserve">
Un plan de test technique (tests de restauration des systèmes, des applications, des données ou des communications, etc.) doit être mis en œuvre annuellement.</t>
        </r>
      </text>
    </comment>
    <comment ref="C101" authorId="1" shapeId="0" xr:uid="{E266D79D-506A-4FDB-978A-B8B98DF7B4E5}">
      <text>
        <r>
          <rPr>
            <b/>
            <sz val="9"/>
            <color indexed="81"/>
            <rFont val="Tahoma"/>
            <family val="2"/>
          </rPr>
          <t>CONTINU-EXERCICE:</t>
        </r>
        <r>
          <rPr>
            <sz val="9"/>
            <color indexed="81"/>
            <rFont val="Tahoma"/>
            <family val="2"/>
          </rPr>
          <t xml:space="preserve">
Chaque entité est tenue d’organiser de manière régulière des exercices de crise afin de tester le PCA/PRA.</t>
        </r>
      </text>
    </comment>
    <comment ref="C102" authorId="1" shapeId="0" xr:uid="{AE4CBAB2-CE13-4B18-8CA2-098FB1E7EC90}">
      <text>
        <r>
          <rPr>
            <b/>
            <sz val="9"/>
            <color indexed="81"/>
            <rFont val="Tahoma"/>
            <family val="2"/>
          </rPr>
          <t>CONF-OBLIG-IDF :</t>
        </r>
        <r>
          <rPr>
            <sz val="9"/>
            <color indexed="81"/>
            <rFont val="Tahoma"/>
            <family val="2"/>
          </rPr>
          <t xml:space="preserve">
L’arsenal légal, réglementaire, normatif et contractuel auquel l’entité est soumise doit être clairement identifié. La politique de sécurité des SI doit faire référence à cet arsenal et mettre l’accent sur l’obligation de s’y conformer.</t>
        </r>
      </text>
    </comment>
    <comment ref="C103" authorId="1" shapeId="0" xr:uid="{4AD4855A-8386-4166-BDB6-84D5400A2011}">
      <text>
        <r>
          <rPr>
            <b/>
            <sz val="9"/>
            <color indexed="81"/>
            <rFont val="Tahoma"/>
            <family val="2"/>
          </rPr>
          <t>CONF-OBLIG-CYBERSEC :</t>
        </r>
        <r>
          <rPr>
            <sz val="9"/>
            <color indexed="81"/>
            <rFont val="Tahoma"/>
            <family val="2"/>
          </rPr>
          <t xml:space="preserve">
Chaque entité doit veiller à ce que ses systèmes d’information soient conformes au cadre juridique applicable en matière de cybersécurité.</t>
        </r>
      </text>
    </comment>
    <comment ref="C104" authorId="1" shapeId="0" xr:uid="{5E7B566E-718E-4A54-A604-E313B01718FF}">
      <text>
        <r>
          <rPr>
            <b/>
            <sz val="9"/>
            <color indexed="81"/>
            <rFont val="Tahoma"/>
            <family val="2"/>
          </rPr>
          <t>CONF-OBLIG-INTELLECT:</t>
        </r>
        <r>
          <rPr>
            <sz val="9"/>
            <color indexed="81"/>
            <rFont val="Tahoma"/>
            <family val="2"/>
          </rPr>
          <t xml:space="preserve">
Chaque entité doit veiller au respect des droits de propriété intellectuelle notamment en interdisant l’utilisation de tout logiciel non doté d'une licence d’utilisation en règle.</t>
        </r>
      </text>
    </comment>
    <comment ref="C105" authorId="1" shapeId="0" xr:uid="{C6979F11-0D35-4A1E-B8AA-16E5BD184DAD}">
      <text>
        <r>
          <rPr>
            <b/>
            <sz val="9"/>
            <color indexed="81"/>
            <rFont val="Tahoma"/>
            <family val="2"/>
          </rPr>
          <t>CONF-OBLIG-PERSO :</t>
        </r>
        <r>
          <rPr>
            <sz val="9"/>
            <color indexed="81"/>
            <rFont val="Tahoma"/>
            <family val="2"/>
          </rPr>
          <t xml:space="preserve">
Chaque entité doit veiller au respect de la législation relative à la protection des données à caractère personnel.</t>
        </r>
      </text>
    </comment>
    <comment ref="C106" authorId="1" shapeId="0" xr:uid="{420DA017-0510-4B4E-862C-5058D30D6C97}">
      <text>
        <r>
          <rPr>
            <b/>
            <sz val="9"/>
            <color indexed="81"/>
            <rFont val="Tahoma"/>
            <family val="2"/>
          </rPr>
          <t>CONF-OBLIG-CRYPTO :</t>
        </r>
        <r>
          <rPr>
            <sz val="9"/>
            <color indexed="81"/>
            <rFont val="Tahoma"/>
            <family val="2"/>
          </rPr>
          <t xml:space="preserve">
Chaque entité doit veiller au respect des dispositions légales, réglementaires et normatives se rapportant au recours à des mesures cryptographiques.</t>
        </r>
      </text>
    </comment>
    <comment ref="C107" authorId="1" shapeId="0" xr:uid="{227B1571-2F74-43E4-B2E1-44E6FFAFC3E1}">
      <text>
        <r>
          <rPr>
            <b/>
            <sz val="9"/>
            <color indexed="81"/>
            <rFont val="Tahoma"/>
            <family val="2"/>
          </rPr>
          <t>CONF-REVU-SSI :</t>
        </r>
        <r>
          <rPr>
            <sz val="9"/>
            <color indexed="81"/>
            <rFont val="Tahoma"/>
            <family val="2"/>
          </rPr>
          <t xml:space="preserve">
Chaque entité doit auditer régulièrement la conformité de la sécurité de ses systèmes d’information.
Chaque opération d’audit doit donner lieu à des recommandations. Celles-ci doivent être mises en œuvre dans le cadre de plans d’actions en concertation avec les structures concernées.
A sa demande, les rapports d’audit peuvent être mis à la disposition de la DGSSI.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Fatimazohra REGRAGUI</author>
    <author>Khalil NOSSAIR</author>
  </authors>
  <commentList>
    <comment ref="J3" authorId="0" shapeId="0" xr:uid="{0B7C49AB-007B-4CDA-A055-E4812FFB4B01}">
      <text>
        <r>
          <rPr>
            <b/>
            <sz val="9"/>
            <color indexed="81"/>
            <rFont val="Tahoma"/>
            <family val="2"/>
          </rPr>
          <t>En pourcentage</t>
        </r>
      </text>
    </comment>
    <comment ref="D4" authorId="1" shapeId="0" xr:uid="{E41CD5D7-253B-4237-AD65-14AFEA3FE3E9}">
      <text>
        <r>
          <rPr>
            <b/>
            <sz val="9"/>
            <color indexed="81"/>
            <rFont val="Tahoma"/>
            <family val="2"/>
          </rPr>
          <t>POL-RISQUE:</t>
        </r>
        <r>
          <rPr>
            <sz val="9"/>
            <color indexed="81"/>
            <rFont val="Tahoma"/>
            <family val="2"/>
          </rPr>
          <t xml:space="preserve">
Chaque entité doit identifier les besoins de sécurité en matière de confidentialité, disponibilité et intégrité pour chaque processus supporté par le système d’information et procéder à une analyse des risques de sécurité liés à ce système d’information.</t>
        </r>
      </text>
    </comment>
    <comment ref="D5" authorId="1" shapeId="0" xr:uid="{8E1525DD-31BD-42D2-8C55-6C741045878E}">
      <text>
        <r>
          <rPr>
            <b/>
            <sz val="9"/>
            <color indexed="81"/>
            <rFont val="Tahoma"/>
            <family val="2"/>
          </rPr>
          <t>POL-FORMEL:</t>
        </r>
        <r>
          <rPr>
            <sz val="9"/>
            <color indexed="81"/>
            <rFont val="Tahoma"/>
            <family val="2"/>
          </rPr>
          <t xml:space="preserve">
Chaque entité doit définir une politique en matière de sécurité des systèmes d’information qui soit approuvée par le secrétariat général ou la direction générale et qui décrit les règles qui doivent être adoptées pour gérer les besoins identifiés de sécurité des systèmes d’information.
Cette politique doit être déclinée au besoin en politiques spécifiques par domaine ou par aspect de sécurité.
La politique de sécurité des SI doit être élaborée en se basant sur une analyse de risques, et doit être diffusée et communiquée au personnel et aux tiers concernés et mise à jour régulièrement</t>
        </r>
      </text>
    </comment>
    <comment ref="D6" authorId="0" shapeId="0" xr:uid="{2C74CA64-1123-4D0B-98EA-A2B355C14E51}">
      <text>
        <r>
          <rPr>
            <b/>
            <sz val="9"/>
            <color indexed="81"/>
            <rFont val="Tahoma"/>
            <family val="2"/>
          </rPr>
          <t>POL-PAS :</t>
        </r>
        <r>
          <rPr>
            <sz val="9"/>
            <color indexed="81"/>
            <rFont val="Tahoma"/>
            <family val="2"/>
          </rPr>
          <t xml:space="preserve">
Chaque entité doit définir un plan d'actions pour la mise en conformité avec sa politique de sécurité. Ce plan d'actions tiendra compte des impacts sur les activités, et des moyens financiers et humains à mettre en œuvre en indiquant les mesures immédiates, les mesures à court terme et les mesures atteignables à moyen terme.</t>
        </r>
      </text>
    </comment>
    <comment ref="D7" authorId="0" shapeId="0" xr:uid="{3D262258-8DD2-4CDF-8A81-CA757CCC7473}">
      <text>
        <r>
          <rPr>
            <b/>
            <sz val="9"/>
            <color indexed="81"/>
            <rFont val="Tahoma"/>
            <family val="2"/>
          </rPr>
          <t>POL-TDB :</t>
        </r>
        <r>
          <rPr>
            <sz val="9"/>
            <color indexed="81"/>
            <rFont val="Tahoma"/>
            <family val="2"/>
          </rPr>
          <t xml:space="preserve">
Chaque entité doit élaborer et se servir d’un tableau de bord de la sécurité des SI pour assurer le suivi de la bonne application des règles édictées dans sa politique de sécurité. 
Le tableau de bord doit se baser sur des indicateurs permettant le suivi de la mise en œuvre des règles de sécurité des SI propres à l’entité.
</t>
        </r>
      </text>
    </comment>
    <comment ref="D8" authorId="0" shapeId="0" xr:uid="{167AE8E3-0EFC-4275-AA75-E564BF6500EB}">
      <text>
        <r>
          <rPr>
            <b/>
            <sz val="9"/>
            <color indexed="81"/>
            <rFont val="Tahoma"/>
            <family val="2"/>
          </rPr>
          <t>ORG-INTER-GOUV:</t>
        </r>
        <r>
          <rPr>
            <sz val="9"/>
            <color indexed="81"/>
            <rFont val="Tahoma"/>
            <family val="2"/>
          </rPr>
          <t xml:space="preserve">
Chaque entité doit mettre en place une gouvernance appropriée de la sécurité des SI avec l’implication notamment du secrétariat général ou de la direction générale de l’entité, et ce afin de définir les orientations stratégiques en matière de sécurité des systèmes d’informations et assurer le suivi de l’avancement de l’ensemble des projets y afférents.
</t>
        </r>
      </text>
    </comment>
    <comment ref="D9" authorId="0" shapeId="0" xr:uid="{5D31E5AC-3BB1-4309-B46B-FCF636A0A93B}">
      <text>
        <r>
          <rPr>
            <b/>
            <sz val="9"/>
            <color indexed="81"/>
            <rFont val="Tahoma"/>
            <family val="2"/>
          </rPr>
          <t>ORG-INTER-RSSI :</t>
        </r>
        <r>
          <rPr>
            <sz val="9"/>
            <color indexed="81"/>
            <rFont val="Tahoma"/>
            <family val="2"/>
          </rPr>
          <t xml:space="preserve">
Les règles applicables à la désignation et aux missions du RSSI sont fixées par la loi n° 05-20 et son décret d’application.
Tout changement de l’identité et des coordonnées du RSSI doit être portées à la connaissance de la DGSSI.
</t>
        </r>
      </text>
    </comment>
    <comment ref="D10" authorId="0" shapeId="0" xr:uid="{BD35263B-D1EE-4F66-B464-444EAF17BFDF}">
      <text>
        <r>
          <rPr>
            <b/>
            <sz val="9"/>
            <color indexed="81"/>
            <rFont val="Tahoma"/>
            <family val="2"/>
          </rPr>
          <t>ORG-INTER-RESP :</t>
        </r>
        <r>
          <rPr>
            <sz val="9"/>
            <color indexed="81"/>
            <rFont val="Tahoma"/>
            <family val="2"/>
          </rPr>
          <t xml:space="preserve">
Chaque entité doit définir et attribuer les rôles et responsabilités des différents acteurs en matière de sécurité des systèmes d’information 
Cette attribution doit tenir compte de la séparation entre les tâches et domaines de responsabilité incompatibles.
</t>
        </r>
      </text>
    </comment>
    <comment ref="D11" authorId="0" shapeId="0" xr:uid="{A4557A52-1B6F-43FE-A2D8-53E1B1917756}">
      <text>
        <r>
          <rPr>
            <b/>
            <sz val="9"/>
            <color indexed="81"/>
            <rFont val="Tahoma"/>
            <family val="2"/>
          </rPr>
          <t>ORG-TELETRAV-SEC:</t>
        </r>
        <r>
          <rPr>
            <sz val="9"/>
            <color indexed="81"/>
            <rFont val="Tahoma"/>
            <family val="2"/>
          </rPr>
          <t xml:space="preserve">
Chaque entité doit prendre les mesures adéquates, en fonction du moyen d'accès, pour protéger les informations consultées, traitées ou stockées sur des sites de télétravail. 
A cet effet, une politique ou des procédures claires précisant les systèmes accessibles et les mesures de sécurité applicables, doivent être définies, validées, communiquées et tenues à jour pour une mise en œuvre appropriée du télétravail. 
</t>
        </r>
      </text>
    </comment>
    <comment ref="D12" authorId="0" shapeId="0" xr:uid="{FCC03ACA-E1B6-4437-831C-975B5F793FE4}">
      <text>
        <r>
          <rPr>
            <b/>
            <sz val="9"/>
            <color indexed="81"/>
            <rFont val="Tahoma"/>
            <family val="2"/>
          </rPr>
          <t>RH-AVT- PERSON :</t>
        </r>
        <r>
          <rPr>
            <sz val="9"/>
            <color indexed="81"/>
            <rFont val="Tahoma"/>
            <family val="2"/>
          </rPr>
          <t xml:space="preserve">
A l’embauche, des vérifications des informations des candidats appelés à travailler sur des tâches sensibles au sein de l’entité doivent être réalisées conformément à la réglementation, à l’éthique, et proportionnellement aux exigences métier et à la classification des actifs informationnels accessibles. </t>
        </r>
      </text>
    </comment>
    <comment ref="D13" authorId="0" shapeId="0" xr:uid="{2B7BBE33-4E48-4057-B5D2-8AB8B94C8452}">
      <text>
        <r>
          <rPr>
            <b/>
            <sz val="9"/>
            <color indexed="81"/>
            <rFont val="Tahoma"/>
            <family val="2"/>
          </rPr>
          <t>RH-AVT- COND :</t>
        </r>
        <r>
          <rPr>
            <sz val="9"/>
            <color indexed="81"/>
            <rFont val="Tahoma"/>
            <family val="2"/>
          </rPr>
          <t xml:space="preserve">
Les accords contractuels avec les employés et les sous-traitants doivent préciser leurs responsabilités et celle de l’entité en matière de sécurité des SI.</t>
        </r>
      </text>
    </comment>
    <comment ref="D14" authorId="0" shapeId="0" xr:uid="{F1542FA8-03B6-445D-8606-F9470F7B8D78}">
      <text>
        <r>
          <rPr>
            <b/>
            <sz val="9"/>
            <color indexed="81"/>
            <rFont val="Tahoma"/>
            <family val="2"/>
          </rPr>
          <t>RH-APRES- FORM :</t>
        </r>
        <r>
          <rPr>
            <sz val="9"/>
            <color indexed="81"/>
            <rFont val="Tahoma"/>
            <family val="2"/>
          </rPr>
          <t xml:space="preserve">
Chaque entité doit organiser régulièrement, selon un programme préétabli, des sessions de formation et de sensibilisation au profit de son personnel en matière de sécurité des SI.</t>
        </r>
      </text>
    </comment>
    <comment ref="D15" authorId="0" shapeId="0" xr:uid="{0222AD94-5EFB-4CFC-883E-F0F824BEAD83}">
      <text>
        <r>
          <rPr>
            <b/>
            <sz val="9"/>
            <color indexed="81"/>
            <rFont val="Tahoma"/>
            <family val="2"/>
          </rPr>
          <t>RH-FIN-GEST :</t>
        </r>
        <r>
          <rPr>
            <sz val="9"/>
            <color indexed="81"/>
            <rFont val="Tahoma"/>
            <family val="2"/>
          </rPr>
          <t xml:space="preserve">
Afin de préserver la confidentialité et l’intégrité de l’information, chaque entité doit formaliser et mettre en place une procédure de gestion des mutations ou de départs qui couvre notamment :
- La notification du service informatique par le service des ressources humaines de tout mouvement du personnel ;
- La passation des consignes ;
- La restitution des biens informatiques ;
-- Le retrait ou la modification des accès aux SI.
</t>
        </r>
      </text>
    </comment>
    <comment ref="D16" authorId="0" shapeId="0" xr:uid="{2126751E-E606-414C-81E7-CD91B50264AC}">
      <text>
        <r>
          <rPr>
            <b/>
            <sz val="9"/>
            <color indexed="81"/>
            <rFont val="Tahoma"/>
            <family val="2"/>
          </rPr>
          <t>ACTIF-RESP-INV :</t>
        </r>
        <r>
          <rPr>
            <sz val="9"/>
            <color indexed="81"/>
            <rFont val="Tahoma"/>
            <family val="2"/>
          </rPr>
          <t xml:space="preserve">
Un inventaire des actifs informationnels (matériels et logiciels) doit être réalisé et mis à jour régulièrement, intégrant notamment :
- la liste des composants matériels (avec n° de série) et logiciels (avec n° de licence);
- la version du système d’exploitation et les correctifs appliqués ;
- l’identification de l’utilisateur final si applicable (poste de travail, téléphonie IP, imprimante, ...).
</t>
        </r>
      </text>
    </comment>
    <comment ref="D17" authorId="0" shapeId="0" xr:uid="{63E4540A-7C27-4A52-8E97-3284D520CC04}">
      <text>
        <r>
          <rPr>
            <b/>
            <sz val="9"/>
            <color indexed="81"/>
            <rFont val="Tahoma"/>
            <family val="2"/>
          </rPr>
          <t>ACTIF-RESP-PROP:</t>
        </r>
        <r>
          <rPr>
            <sz val="9"/>
            <color indexed="81"/>
            <rFont val="Tahoma"/>
            <family val="2"/>
          </rPr>
          <t xml:space="preserve">
Chaque actif informationnel doit être attribué formellement à un propriétaire qui a la responsabilité de la gestion des actifs informationnels qui lui sont attribués (inventaire, classification, protection, destruction, réforme …) tout au long de leurs cycles de vie.</t>
        </r>
      </text>
    </comment>
    <comment ref="D18" authorId="0" shapeId="0" xr:uid="{2E6C0337-D884-4DFD-8A22-874A042F1AAE}">
      <text>
        <r>
          <rPr>
            <b/>
            <sz val="9"/>
            <color indexed="81"/>
            <rFont val="Tahoma"/>
            <family val="2"/>
          </rPr>
          <t>ACTIF-RESP-CHARTE:</t>
        </r>
        <r>
          <rPr>
            <sz val="9"/>
            <color indexed="81"/>
            <rFont val="Tahoma"/>
            <family val="2"/>
          </rPr>
          <t xml:space="preserve">
Une charte d’utilisation du SI doit être élaborée en conformité avec la politique de sécurité des SI en vigueur. Elle doit être validée par la hiérarchie, communiqué et signée ou acceptée par les utilisateurs.  
Cette charte doit contenir, entre autres :
- Un rappel des exigences législatives et réglementaires applicables dans le contexte de l’entité ;
- Les règles générales d'utilisation des ressources informatiques ;
- Les éléments de sensibilisation des utilisateurs ;
- Les clauses de confidentialité des informations manipulées ;
- Les réflexes à adopter en cas d'incident ou de suspicion d'incident de cybersécurité;
- La charte d’utilisation du SI constitue un élément opposable en cas de manquement grave.
</t>
        </r>
      </text>
    </comment>
    <comment ref="D19" authorId="0" shapeId="0" xr:uid="{BDC6CC23-9E0E-4845-8433-6DC0509896E6}">
      <text>
        <r>
          <rPr>
            <b/>
            <sz val="9"/>
            <color indexed="81"/>
            <rFont val="Tahoma"/>
            <family val="2"/>
          </rPr>
          <t>ACTIF- RESP-CARTO:</t>
        </r>
        <r>
          <rPr>
            <sz val="9"/>
            <color indexed="81"/>
            <rFont val="Tahoma"/>
            <family val="2"/>
          </rPr>
          <t xml:space="preserve">
Chaque entité doit tenir et mettre à jour une cartographie de son SI qui précise les composants matériels et logiciels ainsi que les architectures des réseaux sur lesquels sont identifiés les centres de données et les différents sites desservis. 
Les documents de cartographie doivent être maintenus au fil des évolutions apportées aux SI et faire l’objet d’une protection adaptée.
</t>
        </r>
      </text>
    </comment>
    <comment ref="D20" authorId="0" shapeId="0" xr:uid="{0C5FC68F-C189-415D-A3C4-7874E64E7EB0}">
      <text>
        <r>
          <rPr>
            <b/>
            <sz val="9"/>
            <color indexed="81"/>
            <rFont val="Tahoma"/>
            <family val="2"/>
          </rPr>
          <t>ACTIF- CLASSIF-INFO :</t>
        </r>
        <r>
          <rPr>
            <sz val="9"/>
            <color indexed="81"/>
            <rFont val="Tahoma"/>
            <family val="2"/>
          </rPr>
          <t xml:space="preserve">
Chaque entité doit classifier ses actifs informationnels selon leur niveau de sensibilité en termes de confidentialité, d’intégrité et de disponibilité, et ce sur la base d’une échelle d’impacts fixée par l’entité et qui tient compte notamment de sa taille et de son importance, de ses missions, de son domaine d’activités, de ses exigences métiers, de ses propres enjeux de sécurité et des obligations légales, règlementaires, contractuelles ou normatives qui lui sont applicables. Le résultat de cette classification traduit la valeur des actifs informationnels en fonction de leur sensibilité et de leur caractère critique pour l’entité.
En parallèle, l’entité doit procéder à la classification des mêmes actifs informationnels et SI selon le référentiel de la classification des actifs informationnels et SI fixé par la loi n° 05.20 et son décret d’application. L’objectif de cette classification est d’identifier les systèmes d’information sensibles et les données sensibles au sens de la loi précitée.
</t>
        </r>
      </text>
    </comment>
    <comment ref="D21" authorId="0" shapeId="0" xr:uid="{BBB3E6DA-1CC2-49F0-80C5-2BB59070D926}">
      <text>
        <r>
          <rPr>
            <b/>
            <sz val="9"/>
            <color indexed="81"/>
            <rFont val="Tahoma"/>
            <family val="2"/>
          </rPr>
          <t>ACTIF- CLASSIF-MES:</t>
        </r>
        <r>
          <rPr>
            <sz val="9"/>
            <color indexed="81"/>
            <rFont val="Tahoma"/>
            <family val="2"/>
          </rPr>
          <t xml:space="preserve">
Sur la base des résultats de ces classifications, chaque entité doit mettre en place les mesures de sécurité proportionnelles à la sensibilité des actifs et les formaliser dans une procédure de classification des actifs informationnels.
L’entité doit également se conformer aux dispositions pertinentes de la loi n° 05-20 et son décret d’application et appliquer les mesures de protection définies dans les référentiels élaborés par la DGSSI.
</t>
        </r>
      </text>
    </comment>
    <comment ref="D22" authorId="0" shapeId="0" xr:uid="{AC83003E-325B-44C1-B5A1-8403BB0CE06C}">
      <text>
        <r>
          <rPr>
            <b/>
            <sz val="9"/>
            <color indexed="81"/>
            <rFont val="Tahoma"/>
            <family val="2"/>
          </rPr>
          <t>ACTIF- CLASSIF- EXAM :</t>
        </r>
        <r>
          <rPr>
            <sz val="9"/>
            <color indexed="81"/>
            <rFont val="Tahoma"/>
            <family val="2"/>
          </rPr>
          <t xml:space="preserve">
Chaque entité doit revoir la classification de ses actifs informationnels et de ses SI au moins une fois tous les trois ans et à chaque fois que nécessaire. Les mesures de protection évoluent en fonction de la nouvelle classification.</t>
        </r>
      </text>
    </comment>
    <comment ref="D23" authorId="0" shapeId="0" xr:uid="{66713465-01CA-4E83-A84E-5CC5F07E3600}">
      <text>
        <r>
          <rPr>
            <b/>
            <sz val="9"/>
            <color indexed="81"/>
            <rFont val="Tahoma"/>
            <family val="2"/>
          </rPr>
          <t>ACTIF-SUP-AMOV :</t>
        </r>
        <r>
          <rPr>
            <sz val="9"/>
            <color indexed="81"/>
            <rFont val="Tahoma"/>
            <family val="2"/>
          </rPr>
          <t xml:space="preserve">
Chaque entité doit mettre en place des mesures appropriées pour la gestion des supports amovibles notamment :
- la désactivation de leur exécution automatique, sauf dans des cas exceptionnels liés à des impératifs de service ;
- leur conservation dans des locaux protégés et l’adoption de mesures adaptées tel que le chiffrement, le contrôle anti-virus, etc surtout lorsqu’ils contiennent des données sensibles ;
</t>
        </r>
      </text>
    </comment>
    <comment ref="D24" authorId="0" shapeId="0" xr:uid="{8A07FCBE-80BC-4F47-B81D-73D4FF5648A7}">
      <text>
        <r>
          <rPr>
            <b/>
            <sz val="9"/>
            <color indexed="81"/>
            <rFont val="Tahoma"/>
            <family val="2"/>
          </rPr>
          <t>ACTIF-SUP-MOBIL :</t>
        </r>
        <r>
          <rPr>
            <sz val="9"/>
            <color indexed="81"/>
            <rFont val="Tahoma"/>
            <family val="2"/>
          </rPr>
          <t xml:space="preserve">
Les règles de sécurité destinées à gérer les risques découlant de l’utilisation des appareils mobiles doivent faire partie intégrante de la politique de sécurité des SI de l’entité. </t>
        </r>
      </text>
    </comment>
    <comment ref="D25" authorId="0" shapeId="0" xr:uid="{F2A1AF93-8E15-49A4-A1DB-3E0F1F0AB0D6}">
      <text>
        <r>
          <rPr>
            <b/>
            <sz val="9"/>
            <color indexed="81"/>
            <rFont val="Tahoma"/>
            <family val="2"/>
          </rPr>
          <t>ACTIF-SUP-NOMAD :</t>
        </r>
        <r>
          <rPr>
            <sz val="9"/>
            <color indexed="81"/>
            <rFont val="Tahoma"/>
            <family val="2"/>
          </rPr>
          <t xml:space="preserve">
Les postes nomades doivent être tous soumis aux mêmes mesures de sécurité que les autres équipements du parc en termes de mise à jour régulière de l’antivirus, application des correctifs, contrôle de conformité et interdiction des téléchargements à caractère non conforme à la charte d’utilisation du SI.
En cas d’utilisation de ces postes hors des locaux de travail (mission, conférence, réunion, etc.) une procédure formalisée doit être prévue pour leur protection.
</t>
        </r>
      </text>
    </comment>
    <comment ref="D26" authorId="0" shapeId="0" xr:uid="{D1621940-AB8D-4EDE-B0AA-A10C4363A294}">
      <text>
        <r>
          <rPr>
            <b/>
            <sz val="9"/>
            <color indexed="81"/>
            <rFont val="Tahoma"/>
            <family val="2"/>
          </rPr>
          <t>ACTIF-SUP-REB :</t>
        </r>
        <r>
          <rPr>
            <sz val="9"/>
            <color indexed="81"/>
            <rFont val="Tahoma"/>
            <family val="2"/>
          </rPr>
          <t xml:space="preserve">
Une procédure de mise au rebut ou de recyclage des supports doit être mise en place afin d’effacer de manière sécurisée les données présentes sur les disques durs ou sur les mémoires intégrées.
Dans le cas de données sensibles, la destruction du support ou sa démagnétisation si applicable, peut s’avérer nécessaire de manière à empêcher toute tentative de récupération.
</t>
        </r>
      </text>
    </comment>
    <comment ref="D27" authorId="0" shapeId="0" xr:uid="{EFAD406A-354F-450B-80E4-0670B71EA0DC}">
      <text>
        <r>
          <rPr>
            <b/>
            <sz val="9"/>
            <color indexed="81"/>
            <rFont val="Tahoma"/>
            <family val="2"/>
          </rPr>
          <t>ACC-EXIG-POL :</t>
        </r>
        <r>
          <rPr>
            <sz val="9"/>
            <color indexed="81"/>
            <rFont val="Tahoma"/>
            <family val="2"/>
          </rPr>
          <t xml:space="preserve">
Chaque entité est tenue d’établir, de documenter et de revoir une politique de contrôle d’accès aux systèmes, réseaux et services sur la base des exigences métier et de sécurité de l’information en respectant le principe du moindre privilège.</t>
        </r>
      </text>
    </comment>
    <comment ref="D28" authorId="0" shapeId="0" xr:uid="{AA6D8D09-FEF3-4262-8170-982EF5512F2B}">
      <text>
        <r>
          <rPr>
            <b/>
            <sz val="9"/>
            <color indexed="81"/>
            <rFont val="Tahoma"/>
            <family val="2"/>
          </rPr>
          <t>ACC-UTILIS-ENREGIS/DESINSCRI :</t>
        </r>
        <r>
          <rPr>
            <sz val="9"/>
            <color indexed="81"/>
            <rFont val="Tahoma"/>
            <family val="2"/>
          </rPr>
          <t xml:space="preserve">
Chaque entité doit mettre en œuvre une procédure formelle d’enregistrement et de désinscription des utilisateurs destinée à permettre l’attribution de droits d’accès. 
Cette procédure impose notamment :
- la création d’identifiants utilisateurs uniques ;
- la suppression ou le blocage immédiats des identifiants des utilisateurs qui ont quitté l’organisation ;
- la détection périodique des identifiants utilisateurs redondants, suivie de leur suppression ou de leur blocage ;
- l’assurance que des identifiants utilisateurs redondants ne sont pas attribués à d’autres utilisateurs.
</t>
        </r>
      </text>
    </comment>
    <comment ref="D29" authorId="0" shapeId="0" xr:uid="{C7C71F4D-7316-4124-A7D1-D3570B1E63DB}">
      <text>
        <r>
          <rPr>
            <b/>
            <sz val="9"/>
            <color indexed="81"/>
            <rFont val="Tahoma"/>
            <family val="2"/>
          </rPr>
          <t>ACC-UTILIS-IDF/AUTH :</t>
        </r>
        <r>
          <rPr>
            <sz val="9"/>
            <color indexed="81"/>
            <rFont val="Tahoma"/>
            <family val="2"/>
          </rPr>
          <t xml:space="preserve">
L’accès des utilisateurs aux ressources (réseaux, système d’exploitation ou applications informatiques) passe obligatoirement par une identification et une authentification individuelle. 
Les droits particuliers (super-utilisateur, Administrateur systèmes et réseaux, …) doivent être parfaitement identifiés, limités (nombre et droits) et justifiés.
</t>
        </r>
      </text>
    </comment>
    <comment ref="D30" authorId="0" shapeId="0" xr:uid="{6DA00BE9-F835-48B0-A39B-F516F732D406}">
      <text>
        <r>
          <rPr>
            <b/>
            <sz val="9"/>
            <color indexed="81"/>
            <rFont val="Tahoma"/>
            <family val="2"/>
          </rPr>
          <t>ACC-UTILIS-HABILIT :</t>
        </r>
        <r>
          <rPr>
            <sz val="9"/>
            <color indexed="81"/>
            <rFont val="Tahoma"/>
            <family val="2"/>
          </rPr>
          <t xml:space="preserve">
Chaque entité est tenue de mettre en place une matrice d’habilitations qui précise pour chaque utilisateur ses droits d’accès sur les différents systèmes et services du SI. </t>
        </r>
      </text>
    </comment>
    <comment ref="D31" authorId="0" shapeId="0" xr:uid="{4BB4E4C5-B24B-4EB9-89AB-91A0F7D7FA42}">
      <text>
        <r>
          <rPr>
            <b/>
            <sz val="9"/>
            <color indexed="81"/>
            <rFont val="Tahoma"/>
            <family val="2"/>
          </rPr>
          <t>ACC-UTILIS-GENERIQ:</t>
        </r>
        <r>
          <rPr>
            <sz val="9"/>
            <color indexed="81"/>
            <rFont val="Tahoma"/>
            <family val="2"/>
          </rPr>
          <t xml:space="preserve">
Chaque entité est tenue de créer des comptes nominatifs pour les utilisateurs permettant de les relier à leurs actions et de les leur imputer. 
Lorsque les aspects opérationnels liés à l’activité de l’entité exigent l’utilisation de comptes génériques, ces comptes doivent être approuvés, documentés et inventoriés.
</t>
        </r>
      </text>
    </comment>
    <comment ref="D32" authorId="0" shapeId="0" xr:uid="{B234E4E2-FA13-40F6-9BD6-81E42075FE11}">
      <text>
        <r>
          <rPr>
            <b/>
            <sz val="9"/>
            <color indexed="81"/>
            <rFont val="Tahoma"/>
            <family val="2"/>
          </rPr>
          <t>ACC-UTILIS-REVUE :</t>
        </r>
        <r>
          <rPr>
            <sz val="9"/>
            <color indexed="81"/>
            <rFont val="Tahoma"/>
            <family val="2"/>
          </rPr>
          <t xml:space="preserve">
Une revue périodique des droits attribués est nécessaire, au moins une fois par an, en s’appuyant sur l’inventaire des applications et des ressources utilisées, ainsi que sur la matrice des habilitations.
Suite à cet examen, les corrections nécessaires doivent être apportées.
</t>
        </r>
      </text>
    </comment>
    <comment ref="D33" authorId="0" shapeId="0" xr:uid="{109FA9C0-50BC-4AC9-B136-8D808FD0234A}">
      <text>
        <r>
          <rPr>
            <b/>
            <sz val="9"/>
            <color indexed="81"/>
            <rFont val="Tahoma"/>
            <family val="2"/>
          </rPr>
          <t>ACC-SYS/APP-ACC:</t>
        </r>
        <r>
          <rPr>
            <sz val="9"/>
            <color indexed="81"/>
            <rFont val="Tahoma"/>
            <family val="2"/>
          </rPr>
          <t xml:space="preserve">
Les systèmes et applications doivent être protégés par des mécanismes adaptés de restriction des accès (login/mot de passe, authentification forte, règles de filtrage et d’accès, plages horaires de connexions) conformément à la politique de contrôle d’accès de l’entité.</t>
        </r>
      </text>
    </comment>
    <comment ref="D34" authorId="0" shapeId="0" xr:uid="{ABE4F45B-47D2-4715-9431-66EC99288FF3}">
      <text>
        <r>
          <rPr>
            <b/>
            <sz val="9"/>
            <color indexed="81"/>
            <rFont val="Tahoma"/>
            <family val="2"/>
          </rPr>
          <t>ACC-SYS/APP-PRIVIL:</t>
        </r>
        <r>
          <rPr>
            <sz val="9"/>
            <color indexed="81"/>
            <rFont val="Tahoma"/>
            <family val="2"/>
          </rPr>
          <t xml:space="preserve">
L’accès aux outils et interfaces d’administration doit être strictement limité aux personnes habilitées, selon une procédure formelle d’autorisation d'accès.
L’inventaire des comptes à privilège doit être tenu à jour.
</t>
        </r>
      </text>
    </comment>
    <comment ref="D35" authorId="0" shapeId="0" xr:uid="{99C3EA28-9DA4-44CE-8DF5-D1F69CAF643D}">
      <text>
        <r>
          <rPr>
            <b/>
            <sz val="9"/>
            <color indexed="81"/>
            <rFont val="Tahoma"/>
            <family val="2"/>
          </rPr>
          <t>ACC-SYS/APP-MDP:</t>
        </r>
        <r>
          <rPr>
            <sz val="9"/>
            <color indexed="81"/>
            <rFont val="Tahoma"/>
            <family val="2"/>
          </rPr>
          <t xml:space="preserve">
Chaque entité est tenue de formaliser une politique de gestion des mots de passe qui définit les règles applicables aux mots de passe, en particulier :
- la structure (complexité minimale) ;
- le changement périodique ;
- la suppression en cas de suspicion de compromission ;
- la réinitialisation.
- Un processus de contrôle de l’application de ces règles doit être déployé.
</t>
        </r>
      </text>
    </comment>
    <comment ref="D36" authorId="0" shapeId="0" xr:uid="{C5F19ED1-AB7C-4764-8C81-DD5DB750F7ED}">
      <text>
        <r>
          <rPr>
            <b/>
            <sz val="9"/>
            <color indexed="81"/>
            <rFont val="Tahoma"/>
            <family val="2"/>
          </rPr>
          <t>CRYPTO-MES-POL:</t>
        </r>
        <r>
          <rPr>
            <sz val="9"/>
            <color indexed="81"/>
            <rFont val="Tahoma"/>
            <family val="2"/>
          </rPr>
          <t xml:space="preserve">
En cas de recours à la cryptographie, l’entité doit élaborer et mettre en œuvre une politique d’utilisation de mesures cryptographiques en vue de protéger l’information.
Cette politique doit spécifier notamment les exigences en matière de certificats de signature ou de chiffrement (délai maximum de validité, algorithme, longueurs de clés, etc..) ou en matière de connexions chiffrées (protocoles autorisés).
</t>
        </r>
      </text>
    </comment>
    <comment ref="D37" authorId="0" shapeId="0" xr:uid="{291EBE1D-6428-4044-85B6-512DCADD48CC}">
      <text>
        <r>
          <rPr>
            <b/>
            <sz val="9"/>
            <color indexed="81"/>
            <rFont val="Tahoma"/>
            <family val="2"/>
          </rPr>
          <t>CRYPTO-MES-GESTCLE:</t>
        </r>
        <r>
          <rPr>
            <sz val="9"/>
            <color indexed="81"/>
            <rFont val="Tahoma"/>
            <family val="2"/>
          </rPr>
          <t xml:space="preserve">
Chaque entité utilisant des clés cryptographiques doit élaborer et mettre en œuvre une procédure encadrant leur utilisation et leur protection tout au long de leur cycle de vie (génération, stockage, archivage, extraction, attribution, retrait et destruction).</t>
        </r>
      </text>
    </comment>
    <comment ref="D38" authorId="0" shapeId="0" xr:uid="{53110E14-BDEF-4A92-9A55-2DB845E2EFFA}">
      <text>
        <r>
          <rPr>
            <b/>
            <sz val="9"/>
            <color indexed="81"/>
            <rFont val="Tahoma"/>
            <family val="2"/>
          </rPr>
          <t>PHYS-ZONE-DECOUP :</t>
        </r>
        <r>
          <rPr>
            <sz val="9"/>
            <color indexed="81"/>
            <rFont val="Tahoma"/>
            <family val="2"/>
          </rPr>
          <t xml:space="preserve">
Des zones physiques de sécurité doivent être délimitées pour protéger les systèmes d’information et les moyens de traitement associés.
Ce découpage peut se faire selon la typologie suivante :
- zones publiques : autorisées à toute personne.
- zones internes : autorisées uniquement au personnel de l’entité, aux tiers autorisés ou aux visiteurs accompagnés.
- zones restreintes : accessibles uniquement aux personnes de l’entité habilitées à consulter, à traiter et manipuler des informations ou des équipements classifiés, et le cas échéant aux tiers autorisés et accompagnés.
</t>
        </r>
      </text>
    </comment>
    <comment ref="D39" authorId="0" shapeId="0" xr:uid="{F543E4ED-A5BF-4410-8C0A-8F650A328F5B}">
      <text>
        <r>
          <rPr>
            <b/>
            <sz val="9"/>
            <color indexed="81"/>
            <rFont val="Tahoma"/>
            <family val="2"/>
          </rPr>
          <t>PHYS-ZONE-PROC :</t>
        </r>
        <r>
          <rPr>
            <sz val="9"/>
            <color indexed="81"/>
            <rFont val="Tahoma"/>
            <family val="2"/>
          </rPr>
          <t xml:space="preserve">
Chaque entité doit formaliser les procédures de contrôle d’accès physique à ses locaux en mettant en place les mécanismes nécessaires pour leur application. Ces procédures doivent être validées par le management et le personnel doit être tenu au courant de leurs contenus.</t>
        </r>
      </text>
    </comment>
    <comment ref="D40" authorId="0" shapeId="0" xr:uid="{055791E3-4CFB-463F-8203-D0B6F3E2F6D4}">
      <text>
        <r>
          <rPr>
            <b/>
            <sz val="9"/>
            <color indexed="81"/>
            <rFont val="Tahoma"/>
            <family val="2"/>
          </rPr>
          <t>PHYS-ZONE-DISPO:</t>
        </r>
        <r>
          <rPr>
            <sz val="9"/>
            <color indexed="81"/>
            <rFont val="Tahoma"/>
            <family val="2"/>
          </rPr>
          <t xml:space="preserve">
Les entités sont tenues de mettre en place un dispositif de contrôle d’accès physique individualisé dans les zones restreintes. 
Ce dispositif doit assurer la traçabilité des accès du personnel et des tiers autorisés et accompagnés aux zones restreintes, et conserver les enregistrements pour une durée d’au moins trois mois.
</t>
        </r>
      </text>
    </comment>
    <comment ref="D41" authorId="0" shapeId="0" xr:uid="{94C0EC31-71C0-4BE0-9BC3-0E3C02539832}">
      <text>
        <r>
          <rPr>
            <b/>
            <sz val="9"/>
            <color indexed="81"/>
            <rFont val="Tahoma"/>
            <family val="2"/>
          </rPr>
          <t>PHYS-ZONE- VIDEOPROT :</t>
        </r>
        <r>
          <rPr>
            <sz val="9"/>
            <color indexed="81"/>
            <rFont val="Tahoma"/>
            <family val="2"/>
          </rPr>
          <t xml:space="preserve">
Les zones à sécuriser doivent être couvertes par une vidéo protection. Les enregistrements ne doivent être manipulés que par un nombre limité de personnes habilitées à cet effet.</t>
        </r>
      </text>
    </comment>
    <comment ref="D42" authorId="0" shapeId="0" xr:uid="{65BE8DDA-3BCC-4CEC-B677-36DCCB663BE2}">
      <text>
        <r>
          <rPr>
            <b/>
            <sz val="9"/>
            <color indexed="81"/>
            <rFont val="Tahoma"/>
            <family val="2"/>
          </rPr>
          <t>PHYS-ZONE-INCEN :</t>
        </r>
        <r>
          <rPr>
            <sz val="9"/>
            <color indexed="81"/>
            <rFont val="Tahoma"/>
            <family val="2"/>
          </rPr>
          <t xml:space="preserve">
Les zones abritant des systèmes de traitement de l’information doivent être équipées de systèmes adaptés pour la détection et l’extinction d’incendies.</t>
        </r>
      </text>
    </comment>
    <comment ref="D43" authorId="0" shapeId="0" xr:uid="{5F9C9597-55EE-4431-BEC5-C1278241AB79}">
      <text>
        <r>
          <rPr>
            <b/>
            <sz val="9"/>
            <color indexed="81"/>
            <rFont val="Tahoma"/>
            <family val="2"/>
          </rPr>
          <t>PHYS-ZONE-EAU :</t>
        </r>
        <r>
          <rPr>
            <sz val="9"/>
            <color indexed="81"/>
            <rFont val="Tahoma"/>
            <family val="2"/>
          </rPr>
          <t xml:space="preserve">
Les moyens de traitement de l’information doivent être placés dans des locaux à l’abri des risques des dégâts des eaux.</t>
        </r>
      </text>
    </comment>
    <comment ref="D44" authorId="0" shapeId="0" xr:uid="{8AF300C4-8633-4237-B9F2-E65B57BBB978}">
      <text>
        <r>
          <rPr>
            <b/>
            <sz val="9"/>
            <color indexed="81"/>
            <rFont val="Tahoma"/>
            <family val="2"/>
          </rPr>
          <t>PHYS-MAT- CABL:</t>
        </r>
        <r>
          <rPr>
            <sz val="9"/>
            <color indexed="81"/>
            <rFont val="Tahoma"/>
            <family val="2"/>
          </rPr>
          <t xml:space="preserve">
Les câbles électriques et de transmission de données (courant fort et courant faible), connectés aux infrastructures de traitement de l'information doivent être identifiés (étiquetés), documentés et séparés. Les câbles doivent être déroulés en faisceaux clairs et non pas emmêlés.</t>
        </r>
      </text>
    </comment>
    <comment ref="D45" authorId="0" shapeId="0" xr:uid="{22C9C849-4059-478D-BDF2-146BB7942E9F}">
      <text>
        <r>
          <rPr>
            <b/>
            <sz val="9"/>
            <color indexed="81"/>
            <rFont val="Tahoma"/>
            <family val="2"/>
          </rPr>
          <t>PHYS-MAT-OND:</t>
        </r>
        <r>
          <rPr>
            <sz val="9"/>
            <color indexed="81"/>
            <rFont val="Tahoma"/>
            <family val="2"/>
          </rPr>
          <t xml:space="preserve">
Les équipements de traitement de l’information doivent être protégés des variations et des microcoupures d’électricité par des onduleurs à capacité adaptée.</t>
        </r>
      </text>
    </comment>
    <comment ref="D46" authorId="0" shapeId="0" xr:uid="{0E7587A4-E5AB-419C-8B00-B72D3A2CD3B5}">
      <text>
        <r>
          <rPr>
            <b/>
            <sz val="9"/>
            <color indexed="81"/>
            <rFont val="Tahoma"/>
            <family val="2"/>
          </rPr>
          <t>PHYS-MAT-ELECTROG:</t>
        </r>
        <r>
          <rPr>
            <sz val="9"/>
            <color indexed="81"/>
            <rFont val="Tahoma"/>
            <family val="2"/>
          </rPr>
          <t xml:space="preserve">
En cas de besoins accrus de disponibilité des SI, l’entité peut faire recours à un groupe électrogène pour pallier aux interruptions prolongées du courant électrique.</t>
        </r>
      </text>
    </comment>
    <comment ref="D47" authorId="0" shapeId="0" xr:uid="{97AEB7DB-F5DA-4D29-9713-75FF864A9303}">
      <text>
        <r>
          <rPr>
            <b/>
            <sz val="9"/>
            <color indexed="81"/>
            <rFont val="Tahoma"/>
            <family val="2"/>
          </rPr>
          <t>PHYS-MAT-CLIM :</t>
        </r>
        <r>
          <rPr>
            <sz val="9"/>
            <color indexed="81"/>
            <rFont val="Tahoma"/>
            <family val="2"/>
          </rPr>
          <t xml:space="preserve">
Les zones abritant des moyens de traitement de l’information (salles des machines, datacenter…etc) doivent être équipées de systèmes de climatisation pour réguler au besoin la température et l’humidité.</t>
        </r>
      </text>
    </comment>
    <comment ref="D48" authorId="0" shapeId="0" xr:uid="{1898D483-C7EA-4C02-B243-24EAE5B11D2E}">
      <text>
        <r>
          <rPr>
            <b/>
            <sz val="9"/>
            <color indexed="81"/>
            <rFont val="Tahoma"/>
            <family val="2"/>
          </rPr>
          <t>PHYS-MAT-EQUIP:</t>
        </r>
        <r>
          <rPr>
            <sz val="9"/>
            <color indexed="81"/>
            <rFont val="Tahoma"/>
            <family val="2"/>
          </rPr>
          <t xml:space="preserve">
Les équipements de sécurité environnementale (extincteurs, climatisations, détecteurs d’incendie, onduleurs, groupes électrogènes, etc.) doivent être correctement entretenus pour assurer leur bon fonctionnement.
Un délai d’intervention adapté en cas de défaillance doit être précisé dans les contrats de maintenance des équipements de sécurité environnementale.
</t>
        </r>
      </text>
    </comment>
    <comment ref="D49" authorId="0" shapeId="0" xr:uid="{DC6DBF7E-1833-40C7-B8C5-5DC98E76EA00}">
      <text>
        <r>
          <rPr>
            <b/>
            <sz val="9"/>
            <color indexed="81"/>
            <rFont val="Tahoma"/>
            <family val="2"/>
          </rPr>
          <t>PHYS-MAT-HORSLOC :</t>
        </r>
        <r>
          <rPr>
            <sz val="9"/>
            <color indexed="81"/>
            <rFont val="Tahoma"/>
            <family val="2"/>
          </rPr>
          <t xml:space="preserve">
Chaque entité doit appliquer des mesures de sécurité à tous types d’équipements informatiques et supports destinés à être transportés et utilisés hors des lieux de travail habituel, afin de les protéger notamment contre les risques de vol, d’endommagement ou d’intrusion. </t>
        </r>
      </text>
    </comment>
    <comment ref="D50" authorId="0" shapeId="0" xr:uid="{E9FA27CF-2D56-4460-B2D0-6D6641DF11C2}">
      <text>
        <r>
          <rPr>
            <b/>
            <sz val="9"/>
            <color indexed="81"/>
            <rFont val="Tahoma"/>
            <family val="2"/>
          </rPr>
          <t>EXP-PROC-CHANG:</t>
        </r>
        <r>
          <rPr>
            <sz val="9"/>
            <color indexed="81"/>
            <rFont val="Tahoma"/>
            <family val="2"/>
          </rPr>
          <t xml:space="preserve">
Tout changement apporté au système d’information doit suivre une procédure formelle respectant le cycle : demande, validation, application et contrôle à posteriori.
En effet, chaque entité doit contrôler tout changement qui influe sur la sécurité du système d’information, en tenant compte des éléments suivants : 
- L’identification et la planification des changements significatifs ;
- L’appréciation des incidences potentielles de ces changements sur la sécurité de l’information ;
- L’autorisation formelle des changements proposés ;
- La transmission des informations détaillées sur les changements apportés à toutes les personnes concernées.
</t>
        </r>
      </text>
    </comment>
    <comment ref="D51" authorId="0" shapeId="0" xr:uid="{CE99DA97-34BF-419A-B631-D8A590BE1750}">
      <text>
        <r>
          <rPr>
            <b/>
            <sz val="9"/>
            <color indexed="81"/>
            <rFont val="Tahoma"/>
            <family val="2"/>
          </rPr>
          <t>EXP- PROC-CAP:</t>
        </r>
        <r>
          <rPr>
            <sz val="9"/>
            <color indexed="81"/>
            <rFont val="Tahoma"/>
            <family val="2"/>
          </rPr>
          <t xml:space="preserve">
Des analyses régulières du bon dimensionnement des systèmes et des réseaux (capacité mémoire, bande passante, temps de réponse, …) doivent être réalisées dans le but de mener les actions de redimensionnement à même de garantir ou d’améliorer la disponibilité du SI.</t>
        </r>
      </text>
    </comment>
    <comment ref="D52" authorId="0" shapeId="0" xr:uid="{931790A0-4E30-484B-B922-B9140DEDC6BE}">
      <text>
        <r>
          <rPr>
            <b/>
            <sz val="9"/>
            <color indexed="81"/>
            <rFont val="Tahoma"/>
            <family val="2"/>
          </rPr>
          <t>EXP-PROC-ENVIR :</t>
        </r>
        <r>
          <rPr>
            <sz val="9"/>
            <color indexed="81"/>
            <rFont val="Tahoma"/>
            <family val="2"/>
          </rPr>
          <t xml:space="preserve">
Les environnements de développement, de test et de production doivent être séparés pour réduire notamment les risques d’accès ou de changements non autorisés dans les trois environnements.</t>
        </r>
      </text>
    </comment>
    <comment ref="D53" authorId="0" shapeId="0" xr:uid="{B97EDB8F-C7EC-4D42-9527-CEA1F176A1A3}">
      <text>
        <r>
          <rPr>
            <b/>
            <sz val="9"/>
            <color indexed="81"/>
            <rFont val="Tahoma"/>
            <family val="2"/>
          </rPr>
          <t>EXP-PROTEC-MALVEIL :</t>
        </r>
        <r>
          <rPr>
            <sz val="9"/>
            <color indexed="81"/>
            <rFont val="Tahoma"/>
            <family val="2"/>
          </rPr>
          <t xml:space="preserve">
Des solutions de protection contre les logiciels malveillants doivent être installées et mises à jour sur l'ensemble des serveurs, postes de travail et appareils mobiles.</t>
        </r>
      </text>
    </comment>
    <comment ref="D54" authorId="0" shapeId="0" xr:uid="{31D07C26-175D-4B84-AABD-44B93BE3A09A}">
      <text>
        <r>
          <rPr>
            <b/>
            <sz val="9"/>
            <color indexed="81"/>
            <rFont val="Tahoma"/>
            <family val="2"/>
          </rPr>
          <t>EXP-SAUV-PROC:</t>
        </r>
        <r>
          <rPr>
            <sz val="9"/>
            <color indexed="81"/>
            <rFont val="Tahoma"/>
            <family val="2"/>
          </rPr>
          <t xml:space="preserve">
Chaque entité doit mettre en place des procédures de sauvegarde qui précisent pour chaque système d'information :
- la nature des sauvegardes (complète, incrémentale, déduplication, …) ;
- la fréquence (journalière, hebdomadaire, mensuelle, …) ;
- le type de support (sur disque, sur bande).
- Les données sensibles devant être sauvegardées de manière chiffrée. 
</t>
        </r>
      </text>
    </comment>
    <comment ref="D55" authorId="0" shapeId="0" xr:uid="{6BCCAC2B-8195-469B-9BEB-4F8CDC8CB38E}">
      <text>
        <r>
          <rPr>
            <b/>
            <sz val="9"/>
            <color indexed="81"/>
            <rFont val="Tahoma"/>
            <family val="2"/>
          </rPr>
          <t>EXP-SAUV-RESTAUR:</t>
        </r>
        <r>
          <rPr>
            <sz val="9"/>
            <color indexed="81"/>
            <rFont val="Tahoma"/>
            <family val="2"/>
          </rPr>
          <t xml:space="preserve">
Chaque entité doit tester régulièrement les supports de sauvegarde en s’assurant que les données sauvegardées peuvent être restaurées en temps voulu conformément à une procédure de restauration documentée. </t>
        </r>
      </text>
    </comment>
    <comment ref="D56" authorId="0" shapeId="0" xr:uid="{A98879B8-27AE-4C78-BD0E-BE6845E535D1}">
      <text>
        <r>
          <rPr>
            <b/>
            <sz val="9"/>
            <color indexed="81"/>
            <rFont val="Tahoma"/>
            <family val="2"/>
          </rPr>
          <t>EXP-SAUV-SEC:</t>
        </r>
        <r>
          <rPr>
            <sz val="9"/>
            <color indexed="81"/>
            <rFont val="Tahoma"/>
            <family val="2"/>
          </rPr>
          <t xml:space="preserve">
Chaque entité doit protéger physiquement les supports de sauvegarde en les plaçant à un endroit protégé (Armoire ignifuge) ou en les externalisant sur un site suffisamment distant du site principal. </t>
        </r>
      </text>
    </comment>
    <comment ref="D57" authorId="0" shapeId="0" xr:uid="{A2A35429-B28F-49C6-9D4C-7E6D9891993C}">
      <text>
        <r>
          <rPr>
            <b/>
            <sz val="9"/>
            <color indexed="81"/>
            <rFont val="Tahoma"/>
            <family val="2"/>
          </rPr>
          <t>EXP- JOURN/SURV-JOURNAL:</t>
        </r>
        <r>
          <rPr>
            <sz val="9"/>
            <color indexed="81"/>
            <rFont val="Tahoma"/>
            <family val="2"/>
          </rPr>
          <t xml:space="preserve">
Chaque entité doit mener une étude pour identifier les journaux à collecter des différentes sources (serveurs, équipements de sécurité, équipements réseaux, applications, postes de travail, etc) en fonction des risques et incidents redoutés par l’entité. Elle doit mettre en place un journal répertoriant les événements de sécurité à collecter. Ces journaux doivent être analysés périodiquement et les actions à mener doivent être bien définies.
Ces journaux doivent être centralisés et protégés contre les risques de falsification ou d’accès non autorisé. Ils doivent être conservés pour une durée minimale de six mois.
</t>
        </r>
      </text>
    </comment>
    <comment ref="D58" authorId="0" shapeId="0" xr:uid="{5A0482D0-8CCE-4CE3-AE78-1AC2D2CAE3AB}">
      <text>
        <r>
          <rPr>
            <b/>
            <sz val="9"/>
            <color indexed="81"/>
            <rFont val="Tahoma"/>
            <family val="2"/>
          </rPr>
          <t>EXP- JOURN/SURV-PRIVIL :</t>
        </r>
        <r>
          <rPr>
            <sz val="9"/>
            <color indexed="81"/>
            <rFont val="Tahoma"/>
            <family val="2"/>
          </rPr>
          <t xml:space="preserve">
Les actions des administrateurs système et des opérateurs système doivent être tracées. Pour cela leurs comptes doivent être nominatifs pour assurer l’imputabilité de leurs actions.</t>
        </r>
      </text>
    </comment>
    <comment ref="D59" authorId="0" shapeId="0" xr:uid="{C58F87E4-AA26-43B1-952D-3349714BA4FC}">
      <text>
        <r>
          <rPr>
            <b/>
            <sz val="9"/>
            <color indexed="81"/>
            <rFont val="Tahoma"/>
            <family val="2"/>
          </rPr>
          <t>EXP-JOURN/SURV-MAINT:</t>
        </r>
        <r>
          <rPr>
            <sz val="9"/>
            <color indexed="81"/>
            <rFont val="Tahoma"/>
            <family val="2"/>
          </rPr>
          <t xml:space="preserve">
Les interventions de maintenance sur les ressources informatiques de l’entité doivent être tracées par le service informatique. Ces traces sont à conserver pendant une durée d’au moins trois mois et ce tout en déployant les mesures nécessaires pour assurer leur intégrité.</t>
        </r>
      </text>
    </comment>
    <comment ref="D60" authorId="0" shapeId="0" xr:uid="{D5309974-323F-4FE2-A04F-B66324A7EB90}">
      <text>
        <r>
          <rPr>
            <b/>
            <sz val="9"/>
            <color indexed="81"/>
            <rFont val="Tahoma"/>
            <family val="2"/>
          </rPr>
          <t>EXP- JOURN/SURV SYNCHRON:</t>
        </r>
        <r>
          <rPr>
            <sz val="9"/>
            <color indexed="81"/>
            <rFont val="Tahoma"/>
            <family val="2"/>
          </rPr>
          <t xml:space="preserve">
Pour assurer la précision des journaux d’événements qui peuvent être utilisés lors des investigations, les actifs doivent être synchronisés sur la même base de temps, à savoir : le service NTP de confiance (Network Time Protocol).</t>
        </r>
      </text>
    </comment>
    <comment ref="D61" authorId="0" shapeId="0" xr:uid="{565DD6E9-019F-4F07-947A-E4623727B691}">
      <text>
        <r>
          <rPr>
            <b/>
            <sz val="9"/>
            <color indexed="81"/>
            <rFont val="Tahoma"/>
            <family val="2"/>
          </rPr>
          <t>EXP- JOURN/SURV -DIST :</t>
        </r>
        <r>
          <rPr>
            <sz val="9"/>
            <color indexed="81"/>
            <rFont val="Tahoma"/>
            <family val="2"/>
          </rPr>
          <t xml:space="preserve">
Les actions d’administration à distance sur les ressources locales doivent s’appuyer sur des protocoles d’administration sécurisés. Des mesures de sécurité spécifiques doivent être définies et respectées.</t>
        </r>
      </text>
    </comment>
    <comment ref="D62" authorId="0" shapeId="0" xr:uid="{21473057-9723-4500-987E-4CE65D36999C}">
      <text>
        <r>
          <rPr>
            <b/>
            <sz val="9"/>
            <color indexed="81"/>
            <rFont val="Tahoma"/>
            <family val="2"/>
          </rPr>
          <t>EXP- JOURN/SURV - CENTR :</t>
        </r>
        <r>
          <rPr>
            <sz val="9"/>
            <color indexed="81"/>
            <rFont val="Tahoma"/>
            <family val="2"/>
          </rPr>
          <t xml:space="preserve">
L’entité doit mettre en place de manière centralisée des moyens appropriés de supervision et de détection pour le traitement continu des événements de sécurité.</t>
        </r>
      </text>
    </comment>
    <comment ref="D63" authorId="0" shapeId="0" xr:uid="{E1E1ABA2-7B4C-464E-A179-DB7733F1DB57}">
      <text>
        <r>
          <rPr>
            <b/>
            <sz val="9"/>
            <color indexed="81"/>
            <rFont val="Tahoma"/>
            <family val="2"/>
          </rPr>
          <t>EXP-SYS-CONFIG :</t>
        </r>
        <r>
          <rPr>
            <sz val="9"/>
            <color indexed="81"/>
            <rFont val="Tahoma"/>
            <family val="2"/>
          </rPr>
          <t xml:space="preserve">
Chaque entité doit documenter les procédures d’administration et de configuration sécurisée des actifs du système d’information, les rendre disponibles, les expliquer à toute personne ayant besoin d’en connaître et les maintenir à jour.
Les configurations doivent être sauvegardées en lieu sûr après chaque changement.
</t>
        </r>
      </text>
    </comment>
    <comment ref="D64" authorId="0" shapeId="0" xr:uid="{3E0372FF-0A9C-4FE1-9B66-010E4B96396F}">
      <text>
        <r>
          <rPr>
            <b/>
            <sz val="9"/>
            <color indexed="81"/>
            <rFont val="Tahoma"/>
            <family val="2"/>
          </rPr>
          <t>EXP-SYS-DURC:</t>
        </r>
        <r>
          <rPr>
            <sz val="9"/>
            <color indexed="81"/>
            <rFont val="Tahoma"/>
            <family val="2"/>
          </rPr>
          <t xml:space="preserve">
Les configurations des équipements et systèmes doivent être durcies notamment par rapport aux versions natives des fournisseurs (le changement des mots de passe par défaut et des certificats, la fermeture des services et des ports non nécessaires, etc..).
Les procédures et guides de durcissement pour les différents types d’actifs doivent être documentés et tenus à jours. 
</t>
        </r>
      </text>
    </comment>
    <comment ref="D65" authorId="0" shapeId="0" xr:uid="{6F82A829-5A6D-43CE-87C8-E13946084240}">
      <text>
        <r>
          <rPr>
            <b/>
            <sz val="9"/>
            <color indexed="81"/>
            <rFont val="Tahoma"/>
            <family val="2"/>
          </rPr>
          <t>EXP-VULN-INSTALL:</t>
        </r>
        <r>
          <rPr>
            <sz val="9"/>
            <color indexed="81"/>
            <rFont val="Tahoma"/>
            <family val="2"/>
          </rPr>
          <t xml:space="preserve">
Chaque entité doit définir et mettre en place un processus de contrôle des logiciels que les utilisateurs peuvent installer ainsi que des privilèges qui leurs sont accordés en tenant compte de leurs fonctions.</t>
        </r>
      </text>
    </comment>
    <comment ref="D66" authorId="0" shapeId="0" xr:uid="{334900B4-9BE4-485D-BFBC-F8FEB6897C49}">
      <text>
        <r>
          <rPr>
            <b/>
            <sz val="9"/>
            <color indexed="81"/>
            <rFont val="Tahoma"/>
            <family val="2"/>
          </rPr>
          <t>EXP-VULN-GEST:</t>
        </r>
        <r>
          <rPr>
            <sz val="9"/>
            <color indexed="81"/>
            <rFont val="Tahoma"/>
            <family val="2"/>
          </rPr>
          <t xml:space="preserve">
Chaque entité doit être tenue informée en temps voulu des vulnérabilités techniques des systèmes d’information en exploitation, d’évaluer son exposition à ces vulnérabilités et de prendre les mesures appropriées pour traiter le risque associé.
Une procédure de gestion des vulnérabilités doit être mise en place en prenant en compte principalement les éléments suivants :
- L’inventaire des actifs informationnels en service ;
- Les rôles et responsabilités associés à la gestion des vulnérabilités ;
- Les délais d’intervention ;
- Les modalités de corrections (Application de correctifs, cloisonnement, …).
- Les vulnérabilités jugées critiques doivent être portées à la connaissance de la Direction Générale de la Sécurité des Systèmes d’Information.
</t>
        </r>
      </text>
    </comment>
    <comment ref="D67" authorId="0" shapeId="0" xr:uid="{1A5B7CF2-B9CF-429D-AE65-2950E0FB319B}">
      <text>
        <r>
          <rPr>
            <b/>
            <sz val="9"/>
            <color indexed="81"/>
            <rFont val="Tahoma"/>
            <family val="2"/>
          </rPr>
          <t>EXP-VULN-CORRECT :</t>
        </r>
        <r>
          <rPr>
            <sz val="9"/>
            <color indexed="81"/>
            <rFont val="Tahoma"/>
            <family val="2"/>
          </rPr>
          <t xml:space="preserve">
Chaque entité doit définir et mettre en œuvre une politique de suivi et d’application des correctifs de sécurité. 
Un processus de gestion des correctifs propre à chaque système ou applicatif doit être défini et adapté suivant les contraintes et le niveau d’exposition du système.
</t>
        </r>
      </text>
    </comment>
    <comment ref="D68" authorId="0" shapeId="0" xr:uid="{D3BCD423-7BE2-4B8D-902F-A422E9918ED8}">
      <text>
        <r>
          <rPr>
            <b/>
            <sz val="9"/>
            <color indexed="81"/>
            <rFont val="Tahoma"/>
            <family val="2"/>
          </rPr>
          <t>EXP-AUDIT-MES:</t>
        </r>
        <r>
          <rPr>
            <sz val="9"/>
            <color indexed="81"/>
            <rFont val="Tahoma"/>
            <family val="2"/>
          </rPr>
          <t xml:space="preserve">
Les modalités de déroulement des opérations d’audit déployées par l’entité doivent être bien définies (accès aux équipements, contrôles et traitements admis, consultation des données, habilitation des auditeurs, etc.). 
Les exigences et activités d’audit impliquant des vérifications sur des systèmes en exploitation doivent être prévues avec soin et validées afin de réduire au minimum les perturbations qui pourraient être subies par les processus métier.
</t>
        </r>
      </text>
    </comment>
    <comment ref="D69" authorId="0" shapeId="0" xr:uid="{558C390C-8705-4779-8DA6-4BCE7C7F97EF}">
      <text>
        <r>
          <rPr>
            <b/>
            <sz val="9"/>
            <color indexed="81"/>
            <rFont val="Tahoma"/>
            <family val="2"/>
          </rPr>
          <t>COM-MANAG-CLOISON :</t>
        </r>
        <r>
          <rPr>
            <sz val="9"/>
            <color indexed="81"/>
            <rFont val="Tahoma"/>
            <family val="2"/>
          </rPr>
          <t xml:space="preserve">
Chaque entité est tenue de cloisonner son réseau en zones (zone publique, zone utilisateurs, zone serveurs, etc.) selon la classification et les niveaux de sensibilité des actifs informationnels connectés.  </t>
        </r>
      </text>
    </comment>
    <comment ref="D70" authorId="0" shapeId="0" xr:uid="{8DC92715-9C0E-484C-AFB6-3065354AE2DC}">
      <text>
        <r>
          <rPr>
            <b/>
            <sz val="9"/>
            <color indexed="81"/>
            <rFont val="Tahoma"/>
            <family val="2"/>
          </rPr>
          <t>COM-MANAG-FILTRAGE:</t>
        </r>
        <r>
          <rPr>
            <sz val="9"/>
            <color indexed="81"/>
            <rFont val="Tahoma"/>
            <family val="2"/>
          </rPr>
          <t xml:space="preserve">
Le trafic entrant et sortant de chaque zone réseau doit être soumis à des règles strictes de filtrage conformément à la politique de contrôle d’accès et à la classification des données traitées.
La liste des règles de filtrage doit être documentée et tenue à jour.
</t>
        </r>
      </text>
    </comment>
    <comment ref="D71" authorId="0" shapeId="0" xr:uid="{212DE886-183D-4C30-A72C-053B473107E1}">
      <text>
        <r>
          <rPr>
            <b/>
            <sz val="9"/>
            <color indexed="81"/>
            <rFont val="Tahoma"/>
            <family val="2"/>
          </rPr>
          <t>COM-MANAG-SYSAUT:</t>
        </r>
        <r>
          <rPr>
            <sz val="9"/>
            <color indexed="81"/>
            <rFont val="Tahoma"/>
            <family val="2"/>
          </rPr>
          <t xml:space="preserve">
L’entité doit mettre en place les moyens et mécanismes nécessaires pour s’assurer que seuls les équipements autorisés peuvent être connectés au réseau interne de l’entité.</t>
        </r>
      </text>
    </comment>
    <comment ref="D72" authorId="0" shapeId="0" xr:uid="{847CE80A-0DDC-4B7B-9476-8A47073C2E55}">
      <text>
        <r>
          <rPr>
            <b/>
            <sz val="9"/>
            <color indexed="81"/>
            <rFont val="Tahoma"/>
            <family val="2"/>
          </rPr>
          <t>COM-MANAG-DISTANT:</t>
        </r>
        <r>
          <rPr>
            <sz val="9"/>
            <color indexed="81"/>
            <rFont val="Tahoma"/>
            <family val="2"/>
          </rPr>
          <t xml:space="preserve">
L’accès distant ne doit être réalisable que par des personnes autorisées et bien définies et à partir de moyens maitrisés.
Des mesures d’authentification adaptées et l’usage de protocoles sécurisés pour ce type de connexions sont nécessaires.
</t>
        </r>
      </text>
    </comment>
    <comment ref="D73" authorId="0" shapeId="0" xr:uid="{20918315-B941-4B65-969F-DD9BFD390C58}">
      <text>
        <r>
          <rPr>
            <b/>
            <sz val="9"/>
            <color indexed="81"/>
            <rFont val="Tahoma"/>
            <family val="2"/>
          </rPr>
          <t>COM-MANAG-TUNEL :</t>
        </r>
        <r>
          <rPr>
            <sz val="9"/>
            <color indexed="81"/>
            <rFont val="Tahoma"/>
            <family val="2"/>
          </rPr>
          <t xml:space="preserve">
Chaque entité doit mettre en place des mécanismes de chiffrement pour la protection des tunnels de connexion à distance lorsque l’accès se fait à travers un réseau public. </t>
        </r>
      </text>
    </comment>
    <comment ref="D74" authorId="0" shapeId="0" xr:uid="{8FE0453A-9174-44E8-B056-94760987433D}">
      <text>
        <r>
          <rPr>
            <b/>
            <sz val="9"/>
            <color indexed="81"/>
            <rFont val="Tahoma"/>
            <family val="2"/>
          </rPr>
          <t>COM-MANAG-RSF:</t>
        </r>
        <r>
          <rPr>
            <sz val="9"/>
            <color indexed="81"/>
            <rFont val="Tahoma"/>
            <family val="2"/>
          </rPr>
          <t xml:space="preserve">
Le déploiement du réseau sans fil doit faire l’objet d'une étude de sécurité spécifique.
Le réseau sans fil doit être cloisonné du reste du réseau : une passerelle maîtrisée doit être mise en place permettant de tracer les accès et de restreindre les échanges aux seuls flux nécessaires.
Des moyens d’authentification adaptés doivent être mis en place pour limiter l’accès aux réseaux sans fil aux seules personnes autorisées.
</t>
        </r>
      </text>
    </comment>
    <comment ref="D75" authorId="0" shapeId="0" xr:uid="{F61CE8B8-0D73-4887-A8C2-5ECE56AF63CE}">
      <text>
        <r>
          <rPr>
            <b/>
            <sz val="9"/>
            <color indexed="81"/>
            <rFont val="Tahoma"/>
            <family val="2"/>
          </rPr>
          <t>COM-TRANS-FICHIER:</t>
        </r>
        <r>
          <rPr>
            <sz val="9"/>
            <color indexed="81"/>
            <rFont val="Tahoma"/>
            <family val="2"/>
          </rPr>
          <t xml:space="preserve">
Des moyens adaptés doivent être mis en place pour la protection des informations qui transitent à travers tout type de moyens de communication (serveurs de fichier, partage ou stockage Cloud, etc.) contre l’interception, la reproduction, la modification, les erreurs d’acheminement ou la destruction.</t>
        </r>
      </text>
    </comment>
    <comment ref="D76" authorId="0" shapeId="0" xr:uid="{62015DB0-0509-4BA6-8E3A-A1DE270516A3}">
      <text>
        <r>
          <rPr>
            <b/>
            <sz val="9"/>
            <color indexed="81"/>
            <rFont val="Tahoma"/>
            <family val="2"/>
          </rPr>
          <t>COM-TRANS-MESS:</t>
        </r>
        <r>
          <rPr>
            <sz val="9"/>
            <color indexed="81"/>
            <rFont val="Tahoma"/>
            <family val="2"/>
          </rPr>
          <t xml:space="preserve">
Chaque entité doit formaliser et mettre en œuvre les règles de bon usage nécessaires pour la sécurité de la messagerie électronique notamment :
- le chiffrement et la signature des messages sensibles par des moyens adaptés ;
- l’accès à distance à la messagerie professionnelle via un canal sécurisé ;
- la vérification de la source des courriers électroniques avant d’ouvrir les pièces jointes;
- l’interdiction de l’usage de la messagerie professionnelle à des fins personnelles ;
- l’interdiction du renvoi automatique vers une messagerie non maîtrisée, sauf autorisation expresse pour des raisons exceptionnelles.
</t>
        </r>
      </text>
    </comment>
    <comment ref="D77" authorId="0" shapeId="0" xr:uid="{CE53D8CC-7B9F-441E-94C8-77243F492441}">
      <text>
        <r>
          <rPr>
            <b/>
            <sz val="9"/>
            <color indexed="81"/>
            <rFont val="Tahoma"/>
            <family val="2"/>
          </rPr>
          <t>COM-TRANS-FILTR :</t>
        </r>
        <r>
          <rPr>
            <sz val="9"/>
            <color indexed="81"/>
            <rFont val="Tahoma"/>
            <family val="2"/>
          </rPr>
          <t xml:space="preserve">
Chaque entité doit veiller à l’application des mécanismes de filtrage du courrier électronique émis et reçu notamment par :
- le contrôle antiviral des pièces jointes, leurs tailles et natures ;
- la protection anti-spam ;
- le contrôle des entêtes SMTP.
</t>
        </r>
      </text>
    </comment>
    <comment ref="D78" authorId="0" shapeId="0" xr:uid="{D2E0D61A-EDC3-4203-A5D0-D161C6DFB1CF}">
      <text>
        <r>
          <rPr>
            <b/>
            <sz val="9"/>
            <color indexed="81"/>
            <rFont val="Tahoma"/>
            <family val="2"/>
          </rPr>
          <t>DEV-EXIG-PROJET:</t>
        </r>
        <r>
          <rPr>
            <sz val="9"/>
            <color indexed="81"/>
            <rFont val="Tahoma"/>
            <family val="2"/>
          </rPr>
          <t xml:space="preserve">
Chaque entité doit traiter la sécurité de l’information dans la gestion de tous types de projets SI. A ce titre, la sécurité doit être intégrée à toutes les phases du cycle de vie du projet de manière à s’assurer notamment que :
- une appréciation du risque, liée à la sécurité de l’information, soit effectuée au commencement du projet pour identifier les exigences de sécurité ;
- les objectifs en matière de sécurité de l’information soient intégrés aux objectifs du projet et pris en compte dès la conception ;
- la vérification de la sécurité soit intégrée dans les tests d’acceptation.
</t>
        </r>
      </text>
    </comment>
    <comment ref="D79" authorId="0" shapeId="0" xr:uid="{38642D9B-06EA-4298-ABDD-E74702C41D73}">
      <text>
        <r>
          <rPr>
            <b/>
            <sz val="9"/>
            <color indexed="81"/>
            <rFont val="Tahoma"/>
            <family val="2"/>
          </rPr>
          <t>DEV-EXIG-TRANSAC :</t>
        </r>
        <r>
          <rPr>
            <sz val="9"/>
            <color indexed="81"/>
            <rFont val="Tahoma"/>
            <family val="2"/>
          </rPr>
          <t xml:space="preserve">
Chaque entité doit identifier les fichiers et les transactions devant être protégés par des solutions de chiffrement et/ou de signature électronique au niveau de l’architecture applicative.</t>
        </r>
      </text>
    </comment>
    <comment ref="D80" authorId="0" shapeId="0" xr:uid="{30BCDA66-8E03-4C71-91DF-01255C6014F4}">
      <text>
        <r>
          <rPr>
            <b/>
            <sz val="9"/>
            <color indexed="81"/>
            <rFont val="Tahoma"/>
            <family val="2"/>
          </rPr>
          <t>DEV-PROC-POL:</t>
        </r>
        <r>
          <rPr>
            <sz val="9"/>
            <color indexed="81"/>
            <rFont val="Tahoma"/>
            <family val="2"/>
          </rPr>
          <t xml:space="preserve">
Chaque entité doit élaborer et mettre en place une politique de développement sécurisé des logiciels et des systèmes, qui définit notamment :
- les exigences de sécurité de l’environnement de développement ;
- les exigences de sécurité dans la phase de conception ;
- les points de contrôle de la sécurité aux différentes étapes clés du projet ;
- les référentiels de développement sécurisé à utiliser ;
- les règles de protection du code source et le contrôle des versions.
</t>
        </r>
      </text>
    </comment>
    <comment ref="D81" authorId="0" shapeId="0" xr:uid="{F724B78D-422B-4392-AADE-595A28FB6ECC}">
      <text>
        <r>
          <rPr>
            <b/>
            <sz val="9"/>
            <color indexed="81"/>
            <rFont val="Tahoma"/>
            <family val="2"/>
          </rPr>
          <t>DEV-PROC-CHANG:</t>
        </r>
        <r>
          <rPr>
            <sz val="9"/>
            <color indexed="81"/>
            <rFont val="Tahoma"/>
            <family val="2"/>
          </rPr>
          <t xml:space="preserve">
Les changements apportés au SI dans le cycle de développement doivent être contrôlés en utilisant des procédures formelles.
A cet effet, chaque entité doit mener une appréciation du risque pour analyser les incidences des changements apportés au SI dans le cycle de développement et se limiter aux changements nécessaires.
Lorsque les changements sont apportés, chaque entité doit revoir et tester les applications métiers critiques afin de vérifier tout impact sur l’activité ou sur la sécurité.
</t>
        </r>
      </text>
    </comment>
    <comment ref="D82" authorId="0" shapeId="0" xr:uid="{B3E5D393-5A1C-429F-9F58-184012E6D2AF}">
      <text>
        <r>
          <rPr>
            <b/>
            <sz val="9"/>
            <color indexed="81"/>
            <rFont val="Tahoma"/>
            <family val="2"/>
          </rPr>
          <t>DEV-PROC-ENVIR:</t>
        </r>
        <r>
          <rPr>
            <sz val="9"/>
            <color indexed="81"/>
            <rFont val="Tahoma"/>
            <family val="2"/>
          </rPr>
          <t xml:space="preserve">
Chaque entité doit veiller à ce que les environnements de développement soient sécurisés, de manière à tenir compte notamment de :
- la sensibilité des données traitées, stockées et en transit ;
- les exigences internes et externes découlant des politiques et référentiels en vigueur ; 
- le niveau de fiabilité du personnel travaillant dans l’environnement ;
- le contrôle d’accès aux environnements ;
- la séparation des différents environnements de développement ;
- le degré d’externalisation associée à la tâche de développement.
</t>
        </r>
      </text>
    </comment>
    <comment ref="D83" authorId="0" shapeId="0" xr:uid="{80E0C38B-F6E2-4DE4-A673-220CB868A5E3}">
      <text>
        <r>
          <rPr>
            <b/>
            <sz val="9"/>
            <color indexed="81"/>
            <rFont val="Tahoma"/>
            <family val="2"/>
          </rPr>
          <t>DEV-PROC-TEST :</t>
        </r>
        <r>
          <rPr>
            <sz val="9"/>
            <color indexed="81"/>
            <rFont val="Tahoma"/>
            <family val="2"/>
          </rPr>
          <t xml:space="preserve">
Chaque entité doit assurer la réalisation des tests de la sécurité durant le cycle de développement conformément à la politique de développement sécurisé et aux référentiels en vigueur.</t>
        </r>
      </text>
    </comment>
    <comment ref="D84" authorId="0" shapeId="0" xr:uid="{41FA74EF-2BDB-4504-B3C5-CBDC291C1E5E}">
      <text>
        <r>
          <rPr>
            <b/>
            <sz val="9"/>
            <color indexed="81"/>
            <rFont val="Tahoma"/>
            <family val="2"/>
          </rPr>
          <t>DEV-PROC-CODE:</t>
        </r>
        <r>
          <rPr>
            <sz val="9"/>
            <color indexed="81"/>
            <rFont val="Tahoma"/>
            <family val="2"/>
          </rPr>
          <t xml:space="preserve">
Un contrôle strict de l’accès au code source des programmes et aux éléments associés tels que les exigences de conception, les spécifications, les programmes de vérification et de validation, doit être mis en place.</t>
        </r>
      </text>
    </comment>
    <comment ref="D85" authorId="0" shapeId="0" xr:uid="{163AE331-678D-45CF-948C-BE96D27C0302}">
      <text>
        <r>
          <rPr>
            <b/>
            <sz val="9"/>
            <color indexed="81"/>
            <rFont val="Tahoma"/>
            <family val="2"/>
          </rPr>
          <t>DEV-PROC-DONNEE:</t>
        </r>
        <r>
          <rPr>
            <sz val="9"/>
            <color indexed="81"/>
            <rFont val="Tahoma"/>
            <family val="2"/>
          </rPr>
          <t xml:space="preserve">
Lorsque des données d’exploitation sont utilisées pour les besoins d’un test, il est nécessaire notamment de :
- respecter les procédures d’accès qui s’appliquent aux systèmes d’applications en exploitation ;
- obtenir une autorisation pour copier des informations d’exploitation dans un environnement de test ;
- effacer les informations d’exploitation d’un environnement de test immédiatement après la fin des tests ;
- journaliser toute reproduction et utilisation de l’information d’exploitation.
En outre, lorsque les données d’exploitation sont de nature sensible, elles ne doivent pas être utilisées sans qu’il ne soit procédé à leur anonymisation.
</t>
        </r>
      </text>
    </comment>
    <comment ref="D86" authorId="0" shapeId="0" xr:uid="{42FAF243-BFFE-42B2-9C5B-E3F7BC5DC316}">
      <text>
        <r>
          <rPr>
            <b/>
            <sz val="9"/>
            <color indexed="81"/>
            <rFont val="Tahoma"/>
            <family val="2"/>
          </rPr>
          <t>FOURNIS-REL-RISQ :</t>
        </r>
        <r>
          <rPr>
            <sz val="9"/>
            <color indexed="81"/>
            <rFont val="Tahoma"/>
            <family val="2"/>
          </rPr>
          <t xml:space="preserve">
Chaque entité doit identifier les risques de sécurité liés aux interventions des fournisseurs et prestataires. </t>
        </r>
      </text>
    </comment>
    <comment ref="D87" authorId="0" shapeId="0" xr:uid="{F9D3494A-2501-457A-B1BC-100CCFEB45F2}">
      <text>
        <r>
          <rPr>
            <b/>
            <sz val="9"/>
            <color indexed="81"/>
            <rFont val="Tahoma"/>
            <family val="2"/>
          </rPr>
          <t>FOURNIS-REL-POL :</t>
        </r>
        <r>
          <rPr>
            <sz val="9"/>
            <color indexed="81"/>
            <rFont val="Tahoma"/>
            <family val="2"/>
          </rPr>
          <t xml:space="preserve">
Chaque entité doit mettre en place une politique qui définit les mesures de sécurité spécifiques applicables aux fournisseurs et prestataires.</t>
        </r>
      </text>
    </comment>
    <comment ref="D88" authorId="0" shapeId="0" xr:uid="{A7BC73BB-D243-46B4-AE95-490E6906D490}">
      <text>
        <r>
          <rPr>
            <b/>
            <sz val="9"/>
            <color indexed="81"/>
            <rFont val="Tahoma"/>
            <family val="2"/>
          </rPr>
          <t>FOURNIS-REL-EXIG :</t>
        </r>
        <r>
          <rPr>
            <sz val="9"/>
            <color indexed="81"/>
            <rFont val="Tahoma"/>
            <family val="2"/>
          </rPr>
          <t xml:space="preserve">
Les contrats conclus doivent prévoir les exigences de l’entité en termes de sécurité et de niveaux de service. Les fournisseurs et les prestataires sont tenus conformément aux contrats conclus de respecter la politique de sécurité des SI de l’entité.
Des clauses d’auditabilité et de réversibilité sont à prévoir lorsqu’il s’agit de contrats d’externalisation. 
</t>
        </r>
      </text>
    </comment>
    <comment ref="D89" authorId="0" shapeId="0" xr:uid="{5BA7E6C7-8308-4C2D-B03A-7447DD0F4A23}">
      <text>
        <r>
          <rPr>
            <b/>
            <sz val="9"/>
            <color indexed="81"/>
            <rFont val="Tahoma"/>
            <family val="2"/>
          </rPr>
          <t>FOURNIS-GEST-SURVEIL:</t>
        </r>
        <r>
          <rPr>
            <sz val="9"/>
            <color indexed="81"/>
            <rFont val="Tahoma"/>
            <family val="2"/>
          </rPr>
          <t xml:space="preserve">
Chaque entité doit surveiller, revoir et auditer à intervalles réguliers les prestations assurés par les fournisseurs, afin de s’assurer que les clauses portant sur la sécurité de l’information prévues dans les contrats sont respectées et que les éventuels incidents sont correctement gérés.</t>
        </r>
      </text>
    </comment>
    <comment ref="D90" authorId="0" shapeId="0" xr:uid="{B89879A8-3F85-40D2-9476-3D7F11D3DA34}">
      <text>
        <r>
          <rPr>
            <b/>
            <sz val="9"/>
            <color indexed="81"/>
            <rFont val="Tahoma"/>
            <family val="2"/>
          </rPr>
          <t>INCID-GEST- PROC:</t>
        </r>
        <r>
          <rPr>
            <sz val="9"/>
            <color indexed="81"/>
            <rFont val="Tahoma"/>
            <family val="2"/>
          </rPr>
          <t xml:space="preserve">
Les procédures de gestion d'incidents doivent couvrir les différents types d’incidents affectant la sécurité ou le fonctionnement du système (erreurs, dysfonctionnement, sinistres naturels, malveillances, dénis de service, infections virales, intrusion, sabotage, saturation, etc.) et définir les moyens de signalement et de suivi d’incidents.
Les responsabilités de gestion des incidents de cybersécurité doivent être définies pour garantir que lesdites procédures soient développées et communiquées au sein de l’entité.
</t>
        </r>
      </text>
    </comment>
    <comment ref="D91" authorId="0" shapeId="0" xr:uid="{19852D86-CF31-4A27-A788-4FD496CF693F}">
      <text>
        <r>
          <rPr>
            <b/>
            <sz val="9"/>
            <color indexed="81"/>
            <rFont val="Tahoma"/>
            <family val="2"/>
          </rPr>
          <t>INCID-GEST-CAT:</t>
        </r>
        <r>
          <rPr>
            <sz val="9"/>
            <color indexed="81"/>
            <rFont val="Tahoma"/>
            <family val="2"/>
          </rPr>
          <t xml:space="preserve">
Chaque entité doit définir les différentes catégories d’incidents susceptibles d’affecter la sécurité du système d’information ainsi que l’échelle de classification de ces incidents selon l’impact induit.</t>
        </r>
      </text>
    </comment>
    <comment ref="D92" authorId="0" shapeId="0" xr:uid="{D0F3D02E-3604-4AA9-816A-DAA979FB9CF4}">
      <text>
        <r>
          <rPr>
            <b/>
            <sz val="9"/>
            <color indexed="81"/>
            <rFont val="Tahoma"/>
            <family val="2"/>
          </rPr>
          <t>INCID-GEST-SIGNAL:</t>
        </r>
        <r>
          <rPr>
            <sz val="9"/>
            <color indexed="81"/>
            <rFont val="Tahoma"/>
            <family val="2"/>
          </rPr>
          <t xml:space="preserve">
L’ensemble des personnes impliquées dans la maintenance, l’exploitation, l’administration ou l’utilisation du système doivent être en mesure de noter et signaler dans les meilleurs délais tout dysfonctionnement observé ou soupçonné dans l’usage normal du système et pouvant porter atteinte aux données ou au système lui-même.
La procédure de gestion des incidents doit garantir que le signalement soit remonté aux autorités compétentes selon les exigences réglementaires en vigueur.
</t>
        </r>
      </text>
    </comment>
    <comment ref="D93" authorId="0" shapeId="0" xr:uid="{11B99BCE-AD1C-405C-9D53-D35E1DC158F8}">
      <text>
        <r>
          <rPr>
            <b/>
            <sz val="9"/>
            <color indexed="81"/>
            <rFont val="Tahoma"/>
            <family val="2"/>
          </rPr>
          <t>INCID-GEST-QUALIF :</t>
        </r>
        <r>
          <rPr>
            <sz val="9"/>
            <color indexed="81"/>
            <rFont val="Tahoma"/>
            <family val="2"/>
          </rPr>
          <t xml:space="preserve">
Chaque entité doit pouvoir évaluer chaque évènement afin de pouvoir décider s’il s’agit d’un incident lié à la sécurité du système d’information et de déterminer sa catégorie. Dans ce cas, la criticité de cet incident doit être appréciée selon une échelle de classification des incidents de cybersécurité basé sur la sensibilité du service impacté et de l’impact induit.</t>
        </r>
      </text>
    </comment>
    <comment ref="D94" authorId="0" shapeId="0" xr:uid="{7477DBB2-77C5-4F4C-972A-D35064DD42F0}">
      <text>
        <r>
          <rPr>
            <b/>
            <sz val="9"/>
            <color indexed="81"/>
            <rFont val="Tahoma"/>
            <family val="2"/>
          </rPr>
          <t>INCID-GEST-REPONSE:</t>
        </r>
        <r>
          <rPr>
            <sz val="9"/>
            <color indexed="81"/>
            <rFont val="Tahoma"/>
            <family val="2"/>
          </rPr>
          <t xml:space="preserve">
Dès qu’un incident de sécurité est confirmé, Chaque entité doit attribuer les rôles et responsabilités aux différents membres de l’équipe d’intervention interne, externe ou mixte, et s’assurer que toutes les tâches concernant la réponse sont correctement réalisées et journalisées conformément à une procédure de réponse formalisée.</t>
        </r>
      </text>
    </comment>
    <comment ref="D95" authorId="0" shapeId="0" xr:uid="{35F9AEAA-A3B4-4308-9D03-662738E9FCFA}">
      <text>
        <r>
          <rPr>
            <b/>
            <sz val="9"/>
            <color indexed="81"/>
            <rFont val="Tahoma"/>
            <family val="2"/>
          </rPr>
          <t>INCID-GEST-ALERT:</t>
        </r>
        <r>
          <rPr>
            <sz val="9"/>
            <color indexed="81"/>
            <rFont val="Tahoma"/>
            <family val="2"/>
          </rPr>
          <t xml:space="preserve">
Chaque entité doit mobiliser les ressources internes et/ou externes pour réagir efficacement aux alertes liées à la sécurité des SI.
Ces alertes peuvent provenir soit d’un éditeur ou fournisseur, soit du centre de veille, de détection et de réponses aux attaques informatiques (ma-CERT) relevant de la DGSSI.
Dans ce dernier cas, l’entité accuse réception de l’alerte et transmet par la suite, si elle est impactée par cette alerte, un compte rendu d’exécution à la DGSSI.
</t>
        </r>
      </text>
    </comment>
    <comment ref="D96" authorId="0" shapeId="0" xr:uid="{BAC8E026-210F-45F5-9F6A-F4C76CE7D43E}">
      <text>
        <r>
          <rPr>
            <b/>
            <sz val="9"/>
            <color indexed="81"/>
            <rFont val="Tahoma"/>
            <family val="2"/>
          </rPr>
          <t>INCID-GEST-REP:</t>
        </r>
        <r>
          <rPr>
            <sz val="9"/>
            <color indexed="81"/>
            <rFont val="Tahoma"/>
            <family val="2"/>
          </rPr>
          <t xml:space="preserve">
La typologie et la description des incidents de cybersécurité doivent être localement enregistrées dans une base permettant un enrichissement progressif ainsi qu'un accès sélectif facile pour effectuer le traitement et le suivi des divers incidents futurs.</t>
        </r>
      </text>
    </comment>
    <comment ref="D97" authorId="0" shapeId="0" xr:uid="{E1BF540E-65A2-4DEE-8746-3EF4800B176A}">
      <text>
        <r>
          <rPr>
            <b/>
            <sz val="9"/>
            <color indexed="81"/>
            <rFont val="Tahoma"/>
            <family val="2"/>
          </rPr>
          <t>INCID-GEST-PREUV:</t>
        </r>
        <r>
          <rPr>
            <sz val="9"/>
            <color indexed="81"/>
            <rFont val="Tahoma"/>
            <family val="2"/>
          </rPr>
          <t xml:space="preserve">
En cas d’attaque suspectée, chaque entité doit définir et appliquer les procédures relatives:
- aux processus de recherche, de reconnaissance et de documentation des preuves potentielles ;
- au recueil des éléments physiques pouvant contenir des preuves potentielles ;
- au processus de création de copie de données ;
- à la protection et la sauvegarde de l’intégrité et l’état d’origine des preuves potentielles.
</t>
        </r>
      </text>
    </comment>
    <comment ref="D98" authorId="0" shapeId="0" xr:uid="{0DBB3086-FEC7-4A19-882B-50AF6669FEA9}">
      <text>
        <r>
          <rPr>
            <b/>
            <sz val="9"/>
            <color indexed="81"/>
            <rFont val="Tahoma"/>
            <family val="2"/>
          </rPr>
          <t>CONTINU-BIA:</t>
        </r>
        <r>
          <rPr>
            <sz val="9"/>
            <color indexed="81"/>
            <rFont val="Tahoma"/>
            <family val="2"/>
          </rPr>
          <t xml:space="preserve">
Il faut établir une analyse d’impacts sur l’activité de l’entité, qui consiste à :
- identifier les activités et processus critiques ;
- analyser les risques liés aux activités et processus ;
- analyser les impacts qui résulteraient d’un arrêt de ces activités et processus critiques ;
- déterminer comment ces impacts évolueraient dans le temps en cas d’arrêt prolongé ;
- établir le temps d’arrêt ou d’indisponibilité maximum supportable des activités critiques ;
- identifier et considérer toute activité critique dépendant d’autres entités, des fournisseurs et d’autres tiers ;
- estimer le délai cible de rétablissement des activités après un sinistre ;
- estimer les ressources humaines, techniques et logistiques que chaque activité critique requiert pour sa reprise.
</t>
        </r>
      </text>
    </comment>
    <comment ref="D99" authorId="0" shapeId="0" xr:uid="{24D28120-0575-4B38-A528-3ADBE49AD90A}">
      <text>
        <r>
          <rPr>
            <b/>
            <sz val="9"/>
            <color indexed="81"/>
            <rFont val="Tahoma"/>
            <family val="2"/>
          </rPr>
          <t>CONTINU-ACT :</t>
        </r>
        <r>
          <rPr>
            <sz val="9"/>
            <color indexed="81"/>
            <rFont val="Tahoma"/>
            <family val="2"/>
          </rPr>
          <t xml:space="preserve">
Chaque entité doit préparer un plan de continuité et de reprise d’activités intégrant l'ensemble des solutions pour pallier les arrêts des processus et applications critiques. Il doit porter notamment sur des solutions de secours informatique (sauvegarde, site de secours, bascule, résilience des réseaux, redondance matérielle et logicielle, etc.). 
Le PCA/PRA doit décrire de manière précise les rôles et les responsabilités de tous les intervenants en cas de sinistre.
</t>
        </r>
      </text>
    </comment>
    <comment ref="D100" authorId="0" shapeId="0" xr:uid="{2E50859A-8AD3-4965-9B5A-289E915A458A}">
      <text>
        <r>
          <rPr>
            <b/>
            <sz val="9"/>
            <color indexed="81"/>
            <rFont val="Tahoma"/>
            <family val="2"/>
          </rPr>
          <t>CONTINU-PLAN:</t>
        </r>
        <r>
          <rPr>
            <sz val="9"/>
            <color indexed="81"/>
            <rFont val="Tahoma"/>
            <family val="2"/>
          </rPr>
          <t xml:space="preserve">
Un plan de test technique (tests de restauration des systèmes, des applications, des données ou des communications, etc.) doit être mis en œuvre annuellement.</t>
        </r>
      </text>
    </comment>
    <comment ref="D101" authorId="0" shapeId="0" xr:uid="{40789F46-5ABF-46F7-9820-69C744121F6C}">
      <text>
        <r>
          <rPr>
            <b/>
            <sz val="9"/>
            <color indexed="81"/>
            <rFont val="Tahoma"/>
            <family val="2"/>
          </rPr>
          <t>CONTINU-EXERCICE:</t>
        </r>
        <r>
          <rPr>
            <sz val="9"/>
            <color indexed="81"/>
            <rFont val="Tahoma"/>
            <family val="2"/>
          </rPr>
          <t xml:space="preserve">
Chaque entité est tenue d’organiser de manière régulière des exercices de crise afin de tester le PCA/PRA.</t>
        </r>
      </text>
    </comment>
    <comment ref="D102" authorId="0" shapeId="0" xr:uid="{A16E5967-3BDE-402B-92B6-757FC07951E2}">
      <text>
        <r>
          <rPr>
            <b/>
            <sz val="9"/>
            <color indexed="81"/>
            <rFont val="Tahoma"/>
            <family val="2"/>
          </rPr>
          <t>CONF-OBLIG-IDF :</t>
        </r>
        <r>
          <rPr>
            <sz val="9"/>
            <color indexed="81"/>
            <rFont val="Tahoma"/>
            <family val="2"/>
          </rPr>
          <t xml:space="preserve">
L’arsenal légal, réglementaire, normatif et contractuel auquel l’entité est soumise doit être clairement identifié. La politique de sécurité des SI doit faire référence à cet arsenal et mettre l’accent sur l’obligation de s’y conformer.</t>
        </r>
      </text>
    </comment>
    <comment ref="D103" authorId="0" shapeId="0" xr:uid="{3741E44F-9720-4E68-A802-7465432D8CA6}">
      <text>
        <r>
          <rPr>
            <b/>
            <sz val="9"/>
            <color indexed="81"/>
            <rFont val="Tahoma"/>
            <family val="2"/>
          </rPr>
          <t>CONF-OBLIG-CYBERSEC :</t>
        </r>
        <r>
          <rPr>
            <sz val="9"/>
            <color indexed="81"/>
            <rFont val="Tahoma"/>
            <family val="2"/>
          </rPr>
          <t xml:space="preserve">
Chaque entité doit veiller à ce que ses systèmes d’information soient conformes au cadre juridique applicable en matière de cybersécurité.</t>
        </r>
      </text>
    </comment>
    <comment ref="D104" authorId="0" shapeId="0" xr:uid="{F07A1714-9FC5-4F7A-975C-167B371930D3}">
      <text>
        <r>
          <rPr>
            <b/>
            <sz val="9"/>
            <color indexed="81"/>
            <rFont val="Tahoma"/>
            <family val="2"/>
          </rPr>
          <t>CONF-OBLIG-INTELLECT:</t>
        </r>
        <r>
          <rPr>
            <sz val="9"/>
            <color indexed="81"/>
            <rFont val="Tahoma"/>
            <family val="2"/>
          </rPr>
          <t xml:space="preserve">
Chaque entité doit veiller au respect des droits de propriété intellectuelle notamment en interdisant l’utilisation de tout logiciel non doté d'une licence d’utilisation en règle.</t>
        </r>
      </text>
    </comment>
    <comment ref="D105" authorId="0" shapeId="0" xr:uid="{D06CE28C-B962-46BA-A47E-5D5468B5513C}">
      <text>
        <r>
          <rPr>
            <b/>
            <sz val="9"/>
            <color indexed="81"/>
            <rFont val="Tahoma"/>
            <family val="2"/>
          </rPr>
          <t>CONF-OBLIG-PERSO :</t>
        </r>
        <r>
          <rPr>
            <sz val="9"/>
            <color indexed="81"/>
            <rFont val="Tahoma"/>
            <family val="2"/>
          </rPr>
          <t xml:space="preserve">
Chaque entité doit veiller au respect de la législation relative à la protection des données à caractère personnel.</t>
        </r>
      </text>
    </comment>
    <comment ref="D106" authorId="0" shapeId="0" xr:uid="{407C2ED6-47F9-4C3B-8B82-D008C5CD315C}">
      <text>
        <r>
          <rPr>
            <b/>
            <sz val="9"/>
            <color indexed="81"/>
            <rFont val="Tahoma"/>
            <family val="2"/>
          </rPr>
          <t>CONF-OBLIG-CRYPTO :</t>
        </r>
        <r>
          <rPr>
            <sz val="9"/>
            <color indexed="81"/>
            <rFont val="Tahoma"/>
            <family val="2"/>
          </rPr>
          <t xml:space="preserve">
Chaque entité doit veiller au respect des dispositions légales, réglementaires et normatives se rapportant au recours à des mesures cryptographiques.</t>
        </r>
      </text>
    </comment>
    <comment ref="D107" authorId="0" shapeId="0" xr:uid="{F2AF73CE-AF7D-4002-9B2E-B639787406F3}">
      <text>
        <r>
          <rPr>
            <b/>
            <sz val="9"/>
            <color indexed="81"/>
            <rFont val="Tahoma"/>
            <family val="2"/>
          </rPr>
          <t>CONF-REVU-SSI :</t>
        </r>
        <r>
          <rPr>
            <sz val="9"/>
            <color indexed="81"/>
            <rFont val="Tahoma"/>
            <family val="2"/>
          </rPr>
          <t xml:space="preserve">
Chaque entité doit auditer régulièrement la conformité de la sécurité de ses systèmes d’information.
Chaque opération d’audit doit donner lieu à des recommandations. Celles-ci doivent être mises en œuvre dans le cadre de plans d’actions en concertation avec les structures concernées.
A sa demande, les rapports d’audit peuvent être mis à la disposition de la DGSSI.
</t>
        </r>
      </text>
    </comment>
  </commentList>
</comments>
</file>

<file path=xl/sharedStrings.xml><?xml version="1.0" encoding="utf-8"?>
<sst xmlns="http://schemas.openxmlformats.org/spreadsheetml/2006/main" count="624" uniqueCount="292">
  <si>
    <t>3. SECURITE DES RESSOURCES HUMAINES</t>
  </si>
  <si>
    <t>4. GESTION DES ACTIFS INFORMATIONNELS</t>
  </si>
  <si>
    <t>5. CONTROLE D’ACCES</t>
  </si>
  <si>
    <t xml:space="preserve">8. SECURITE LIEE A L’EXPLOITATION </t>
  </si>
  <si>
    <t>9. SECURITE DES COMMUNICATIONS</t>
  </si>
  <si>
    <t>10. ACQUISITION, DEVELOPPEMENT ET MAINTENANCE DES SYSTEMES D’INFORMATION</t>
  </si>
  <si>
    <t>Chapitre</t>
  </si>
  <si>
    <t>Règle</t>
  </si>
  <si>
    <t>Objectif 10 : Limiter l’accès à l’information et aux moyens de traitement de l’information.</t>
  </si>
  <si>
    <t>Objectif 11 : Maîtriser l’accès utilisateur par le biais d’autorisations et empêcher les accès non autorisés aux systèmes et services d’information.</t>
  </si>
  <si>
    <t>O.1</t>
  </si>
  <si>
    <t>O.2</t>
  </si>
  <si>
    <t>O.3</t>
  </si>
  <si>
    <t>O.4</t>
  </si>
  <si>
    <t>O.5</t>
  </si>
  <si>
    <t>O.7</t>
  </si>
  <si>
    <t>O.8</t>
  </si>
  <si>
    <t>O.9</t>
  </si>
  <si>
    <t>O.10</t>
  </si>
  <si>
    <t>O.11</t>
  </si>
  <si>
    <t>O.12</t>
  </si>
  <si>
    <t>O.13</t>
  </si>
  <si>
    <t>O.14</t>
  </si>
  <si>
    <t>O.15</t>
  </si>
  <si>
    <t>O.16</t>
  </si>
  <si>
    <t>O.17</t>
  </si>
  <si>
    <t>O.18</t>
  </si>
  <si>
    <t>O.19</t>
  </si>
  <si>
    <t>O.20</t>
  </si>
  <si>
    <t>O.21</t>
  </si>
  <si>
    <t>O.22</t>
  </si>
  <si>
    <t>O.23</t>
  </si>
  <si>
    <t>O.24</t>
  </si>
  <si>
    <t>O.26</t>
  </si>
  <si>
    <t>O.27</t>
  </si>
  <si>
    <t>O.28</t>
  </si>
  <si>
    <t>O.29</t>
  </si>
  <si>
    <t>O.30</t>
  </si>
  <si>
    <t>O.31</t>
  </si>
  <si>
    <t>Informations générales</t>
  </si>
  <si>
    <t xml:space="preserve">Département d'appartenance </t>
  </si>
  <si>
    <t>Adresse</t>
  </si>
  <si>
    <t>Ville</t>
  </si>
  <si>
    <t>Adresse du site web</t>
  </si>
  <si>
    <t>Responsable de la Sécurité des SI</t>
  </si>
  <si>
    <t>Nom et Prénom</t>
  </si>
  <si>
    <t>Rattachement</t>
  </si>
  <si>
    <t>e-mail</t>
  </si>
  <si>
    <t>Téléphone</t>
  </si>
  <si>
    <t>Gestion du document</t>
  </si>
  <si>
    <t>Auteur de l’évaluation</t>
  </si>
  <si>
    <t xml:space="preserve">Date de l’évaluation </t>
  </si>
  <si>
    <t>Validé par</t>
  </si>
  <si>
    <t>Date de validation</t>
  </si>
  <si>
    <t>Objectif 17 : Garantir que l’information et les moyens de traitement de l’information sont protégés contre les logiciels malveillants.</t>
  </si>
  <si>
    <t>Objectif 19 : Enregistrer les événements et générer des preuves.</t>
  </si>
  <si>
    <t>Objectif 5 : S’assurer que les employés et les contractuels sont conscients de leurs responsabilités en matière de sécurité des SI et qu’ils assument ces responsabilités.</t>
  </si>
  <si>
    <t>O.6</t>
  </si>
  <si>
    <t>Objectif 12 : Empêcher les accès non autorisés aux systèmes et aux applications.</t>
  </si>
  <si>
    <t>Objectif 13 : Garantir l’utilisation correcte et efficace de la cryptographie en vue de protéger la confidentialité, l’authenticité et l’intégrité de l’information.</t>
  </si>
  <si>
    <t>O.25</t>
  </si>
  <si>
    <t>Objectif 16 : S’assurer de l’exploitation correcte et sécurisée des moyens de traitement de l’information.</t>
  </si>
  <si>
    <t>Objectif 18: Se protéger de la perte de données.</t>
  </si>
  <si>
    <t>Objectif 20: Garantir l’intégrité des systèmes en exploitation et empêcher toute exploitation des vulnérabilités techniques.</t>
  </si>
  <si>
    <t>Objectif 21 : Réduire au minimum l’incidence des activités d’audit sur les systèmes en exploitation.</t>
  </si>
  <si>
    <t>Objectif 27 : Maintenir un niveau convenu de sécurité de l’information et de prestation de services, conformément aux accords conclus avec les fournisseurs.</t>
  </si>
  <si>
    <t>Délai de réalisation</t>
  </si>
  <si>
    <t xml:space="preserve"> Actions achevées</t>
  </si>
  <si>
    <t>Actions programmées</t>
  </si>
  <si>
    <t>Etat d'avancement de l'implémentation de la règle</t>
  </si>
  <si>
    <t>Commentaires</t>
  </si>
  <si>
    <t>1. POLITIQUE DE SECURITE DES SYSTEMES D'INFORMATION</t>
  </si>
  <si>
    <t>POL-RISQUE </t>
  </si>
  <si>
    <t>POL-FORMEL </t>
  </si>
  <si>
    <t>POL-PAS </t>
  </si>
  <si>
    <t xml:space="preserve">POL-TDB </t>
  </si>
  <si>
    <t xml:space="preserve">ORG-INTER-GOUV </t>
  </si>
  <si>
    <t xml:space="preserve">ORG-INTER-RSSI </t>
  </si>
  <si>
    <t>ORG-INTER-RESP </t>
  </si>
  <si>
    <t xml:space="preserve">RH-AVT- PERSON </t>
  </si>
  <si>
    <t xml:space="preserve">RH-AVT- COND </t>
  </si>
  <si>
    <t xml:space="preserve">RH-FIN-GEST </t>
  </si>
  <si>
    <t xml:space="preserve">ACC-UTILIS-ENREGIS/DESINSCRI </t>
  </si>
  <si>
    <t xml:space="preserve">ACC-UTILIS-IDF/AUTH </t>
  </si>
  <si>
    <t xml:space="preserve">ACC-UTILIS-HABILIT </t>
  </si>
  <si>
    <t>ACC-UTILIS-GENERIQ</t>
  </si>
  <si>
    <t xml:space="preserve">ACC-UTILIS-REVUE </t>
  </si>
  <si>
    <t>ACC-SYS/APP-ACC</t>
  </si>
  <si>
    <t>ACC-SYS/APP-PRIVIL</t>
  </si>
  <si>
    <t>ACC-SYS/APP-MDP</t>
  </si>
  <si>
    <t>6. CRYPTOGRAPHIE</t>
  </si>
  <si>
    <t>CRYPTO-MES-POL</t>
  </si>
  <si>
    <t>PHYS-MAT- CABL</t>
  </si>
  <si>
    <t>PHYS-MAT-OND</t>
  </si>
  <si>
    <t>PHYS-MAT-ELECTROG</t>
  </si>
  <si>
    <t xml:space="preserve">PHYS-MAT-CLIM </t>
  </si>
  <si>
    <t xml:space="preserve">PHYS-MAT-HORSLOC </t>
  </si>
  <si>
    <t>EXP-PROC-CHANG</t>
  </si>
  <si>
    <t xml:space="preserve">EXP-PROC-ENVIR </t>
  </si>
  <si>
    <t xml:space="preserve">EXP-PROTEC-MALVEIL </t>
  </si>
  <si>
    <t>EXP-SAUV-PROC</t>
  </si>
  <si>
    <t xml:space="preserve">EXP-SAUV-RESTAUR  </t>
  </si>
  <si>
    <t>EXP- JOURN/SURV-JOURNAL</t>
  </si>
  <si>
    <t>EXP-JOURN/SURV-MAINT</t>
  </si>
  <si>
    <t>EXP- JOURN/SURV SYNCHRON</t>
  </si>
  <si>
    <t>EXP- JOURN/SURV - CENTR</t>
  </si>
  <si>
    <t xml:space="preserve">EXP-SYS-CONFIG </t>
  </si>
  <si>
    <t>EXP-VULN-INSTALL</t>
  </si>
  <si>
    <t>EXP-VULN-GEST</t>
  </si>
  <si>
    <t xml:space="preserve">COM-MANAG-CLOISON </t>
  </si>
  <si>
    <t>COM-MANAG-FILTRAGE</t>
  </si>
  <si>
    <t>COM-MANAG-SYSAUT</t>
  </si>
  <si>
    <t xml:space="preserve">COM-MANAG-TUNEL </t>
  </si>
  <si>
    <t>COM-MANAG-RSF</t>
  </si>
  <si>
    <t>COM-TRANS-FICHIER</t>
  </si>
  <si>
    <t>COM-TRANS-MESS</t>
  </si>
  <si>
    <t>DEV-EXIG-PROJET</t>
  </si>
  <si>
    <t xml:space="preserve">DEV-EXIG-TRANSAC </t>
  </si>
  <si>
    <t>DEV-PROC-POL</t>
  </si>
  <si>
    <t>DEV-PROC-CHANG</t>
  </si>
  <si>
    <t>DEV-PROC-ENVIR</t>
  </si>
  <si>
    <t xml:space="preserve">DEV-PROC-TEST </t>
  </si>
  <si>
    <t>11. RELATIONS AVEC LES FOURNISSEURS</t>
  </si>
  <si>
    <t xml:space="preserve">FOURNIS-REL-RISQ </t>
  </si>
  <si>
    <t xml:space="preserve">FOURNIS-REL-POL </t>
  </si>
  <si>
    <t xml:space="preserve">FOURNIS-REL-EXIG </t>
  </si>
  <si>
    <t>FOURNIS-GEST-SURVEIL</t>
  </si>
  <si>
    <t>12. GESTION DES INCIDENTS DE CYBERSECURITE</t>
  </si>
  <si>
    <t>INCID-GEST-SIGNAL</t>
  </si>
  <si>
    <t xml:space="preserve">INCID-GEST-QUALIF </t>
  </si>
  <si>
    <t>INCID-GEST-REP</t>
  </si>
  <si>
    <t>INCID-GEST-ALERT</t>
  </si>
  <si>
    <t>INCID-GEST-PREUV</t>
  </si>
  <si>
    <t>CONTINU-BIA</t>
  </si>
  <si>
    <t xml:space="preserve">CONTINU-ACT </t>
  </si>
  <si>
    <t>Objectif 30 : Éviter toute violation des obligations légales, statutaires, réglementaires ou contractuelles relatives à la sécurité des SI.</t>
  </si>
  <si>
    <t>Objectif</t>
  </si>
  <si>
    <t xml:space="preserve"> </t>
  </si>
  <si>
    <t>11. RELATION AVEC LES FOURNISSEURS</t>
  </si>
  <si>
    <t>14. CONFORMITE</t>
  </si>
  <si>
    <t>Description des feuilles de ce document</t>
  </si>
  <si>
    <t>2. 		ORGANISATION DE LA SECURITE DES SYSTEMES D’INFORMATION</t>
  </si>
  <si>
    <t>7. 	SECURITE PHYSIQUE ET ENVIRONNEMENTALE</t>
  </si>
  <si>
    <t>7.	 SECURITE PHYSIQUE ET ENVIRONNEMENTALE</t>
  </si>
  <si>
    <t>% des règles par leur état de mise en œuvre</t>
  </si>
  <si>
    <t>Libellé indicateur</t>
  </si>
  <si>
    <t>Description (méthode de calcul)</t>
  </si>
  <si>
    <t>Valeur</t>
  </si>
  <si>
    <t>Commentaire</t>
  </si>
  <si>
    <t>Moyenne obtenu en fonction de l'implémentation des régles de l'objectif 2 de la DNSSI relatif à l'organisation de la SSI.</t>
  </si>
  <si>
    <t>Taux de budget consacré aux projets SSI par rapport au budget SI</t>
  </si>
  <si>
    <t>Pourcentage du budget consacré aux projets SSI par rapport au budget total annuel  consacré aux projets SI</t>
  </si>
  <si>
    <t xml:space="preserve">Taux  de plateformes et de systèmes dont les journaux d'événement sont traités et revus périodiquement 
</t>
  </si>
  <si>
    <t>Nombre d'incidents de securité induisant l'indisponibilité d'un /ou des services</t>
  </si>
  <si>
    <t>Nombre par an</t>
  </si>
  <si>
    <t>Nombre d'incidents induisant la perte des données sensibles(vol, divulgation, altération )</t>
  </si>
  <si>
    <t xml:space="preserve"> Taux d'application de patch et mises à jour logiciels et matériel</t>
  </si>
  <si>
    <t>Pourcentage de plateformes et de systèmes dont l'application des patchs et mises à jour se font régulièrement par rapport au nombre total des plateformes et systèmes</t>
  </si>
  <si>
    <t>Fréquence de vérification des sauvegardes</t>
  </si>
  <si>
    <t>Nombre d'opération de restauration test par an</t>
  </si>
  <si>
    <t>Taux de plateformes et de système critiques disposant d'un plan de reprise d'activité</t>
  </si>
  <si>
    <t>Pourcentage de plateformes et  systèmes critiques disposant d'un plan de reprise d'activité par rapport au nombre totale de plateformes et de système critiques</t>
  </si>
  <si>
    <t>Nombre des audits effectués</t>
  </si>
  <si>
    <t>Taux d'utilisateurs sensibilisés en SSI</t>
  </si>
  <si>
    <t>Pourcentage d'utilisateurs sensibilisés en SSI par rapport au nombre d'utiisateurs cibles devant suivre une formation de sensibilisation en SSI</t>
  </si>
  <si>
    <t>Taux d'administrateurs formés en SSI</t>
  </si>
  <si>
    <t>Pourcentage d'administrateurs formés en SSI par rapport au nombre d'administrateurs</t>
  </si>
  <si>
    <t>Valeur indiquée à extraire de la feuille synthèse du niveau de conformité. Une valeur inférieur à 50% par exemple indique qu'une attention particulière est demandée concernant cet aspect.</t>
  </si>
  <si>
    <t>Valeur indiquée  à extraire  de la feuille synthèse du niveau de conformité. une valeur inférieur à 50% par exemple indique qu'une attention particulière est demandée concernant cet aspect.</t>
  </si>
  <si>
    <t>Une gestion élémentaire de la sécurité est définie pour assurer le suivi des couts, des délais et de la fonctionnalité. L'expertise nécessaire au processus est en place pour reproduire la même action.</t>
  </si>
  <si>
    <t>Maitrisé</t>
  </si>
  <si>
    <t>Défini</t>
  </si>
  <si>
    <t>ORG-TELETRAV-SEC</t>
  </si>
  <si>
    <t xml:space="preserve">ACTIF-RESP-INV </t>
  </si>
  <si>
    <t xml:space="preserve">ACTIF-RESP-PROP </t>
  </si>
  <si>
    <t xml:space="preserve">ACTIF-RESP-CHARTE   </t>
  </si>
  <si>
    <t xml:space="preserve">ACTIF- RESP-CARTO </t>
  </si>
  <si>
    <t xml:space="preserve">ACTIF- CLASSIF-INFO </t>
  </si>
  <si>
    <t xml:space="preserve">ACTIF- CLASSIF-MES </t>
  </si>
  <si>
    <t xml:space="preserve">ACTIF- CLASSIF- EXAM </t>
  </si>
  <si>
    <t xml:space="preserve">ACTIF-SUP-AMOV </t>
  </si>
  <si>
    <t xml:space="preserve">ACTIF-SUP-MOBIL </t>
  </si>
  <si>
    <t xml:space="preserve">ACTIF-SUP-NOMAD </t>
  </si>
  <si>
    <t xml:space="preserve">ACTIF-SUP-REB </t>
  </si>
  <si>
    <t xml:space="preserve">ACC-EXIG-POL </t>
  </si>
  <si>
    <t xml:space="preserve">PHYS-ZONE-DECOUP </t>
  </si>
  <si>
    <t xml:space="preserve">PHYS-ZONE-PROC </t>
  </si>
  <si>
    <t xml:space="preserve">PHYS-ZONE-DISPO </t>
  </si>
  <si>
    <t xml:space="preserve">PHYS-ZONE- VIDEOPROT </t>
  </si>
  <si>
    <t xml:space="preserve">PHYS-ZONE-INCEN </t>
  </si>
  <si>
    <t xml:space="preserve">PHYS-ZONE-EAU </t>
  </si>
  <si>
    <t xml:space="preserve">PHYS-MAT-EQUIP </t>
  </si>
  <si>
    <t>EXP- PROC-CAP</t>
  </si>
  <si>
    <t>EXP-SAUV-SEC</t>
  </si>
  <si>
    <t xml:space="preserve">EXP- JOURN/SURV-PRIVIL </t>
  </si>
  <si>
    <t xml:space="preserve">EXP- JOURN/SURV -DIST </t>
  </si>
  <si>
    <t xml:space="preserve">EXP-VULN-CORRECT </t>
  </si>
  <si>
    <t>EXP-AUDIT-MES</t>
  </si>
  <si>
    <t>COM-MANAG-DISTANT</t>
  </si>
  <si>
    <t xml:space="preserve">COM-TRANS-FILTR  </t>
  </si>
  <si>
    <t>DEV-PROC-DONNEE</t>
  </si>
  <si>
    <t>DEV-PROC-CODE</t>
  </si>
  <si>
    <t>INCID-GEST- PROC</t>
  </si>
  <si>
    <t>INCID-GEST-CAT</t>
  </si>
  <si>
    <t>INCID-GEST-REPONSE</t>
  </si>
  <si>
    <t>CONTINU-PLAN</t>
  </si>
  <si>
    <t>CONTINU-EXERCICE</t>
  </si>
  <si>
    <t xml:space="preserve">CONF-OBLIG-IDF </t>
  </si>
  <si>
    <t xml:space="preserve">CONF-OBLIG-CYBERSEC </t>
  </si>
  <si>
    <t xml:space="preserve">CONF-OBLIG-INTELLECT </t>
  </si>
  <si>
    <t xml:space="preserve">CONF-OBLIG-PERSO </t>
  </si>
  <si>
    <t xml:space="preserve">CONF-OBLIG-CRYPTO </t>
  </si>
  <si>
    <t xml:space="preserve">CONF-REVU-SSI </t>
  </si>
  <si>
    <t>Aucun</t>
  </si>
  <si>
    <t>Initial</t>
  </si>
  <si>
    <t>Etat de la mise en œuvre par niveau de maturité</t>
  </si>
  <si>
    <t>Etat de la mise en œuvre par niveau de conformité</t>
  </si>
  <si>
    <t>Niveau de maturité</t>
  </si>
  <si>
    <t>Reproductible</t>
  </si>
  <si>
    <t>Description</t>
  </si>
  <si>
    <t>Le processus est caractérisé par la prédominance d'interventions ponctuelles, voir chaotiques. Il est très peu défini et la réussite dépend de l'effort individuel.</t>
  </si>
  <si>
    <t>Des mesures détaillées sont prises en ce qui concerne le déroulement du processus et la qualité générée. Le processus et le niveau de qualité sont connus et contrôlés quantitativement.</t>
  </si>
  <si>
    <t>Une amélioration continue du processus est mise en œuvre par une rétroaction quantitative émanant du processus lui-même et par l'application d'idées et de technologies innovatrices.</t>
  </si>
  <si>
    <t xml:space="preserve">	Aucun processus/documentation en place.</t>
  </si>
  <si>
    <t>Non_conforme</t>
  </si>
  <si>
    <t>Niveau de conformité</t>
  </si>
  <si>
    <t>Optimisé</t>
  </si>
  <si>
    <t>Conformité</t>
  </si>
  <si>
    <t>N/A</t>
  </si>
  <si>
    <t xml:space="preserve"> Niveau de maturité</t>
  </si>
  <si>
    <t>Chapitre / Conformité</t>
  </si>
  <si>
    <t>% Partielle</t>
  </si>
  <si>
    <t>% Totale</t>
  </si>
  <si>
    <t>% Totale et partielle</t>
  </si>
  <si>
    <t>Chapitre / Maturité</t>
  </si>
  <si>
    <t>Le niveau de conformité d'un contrôle est déduit du niveau de maturité de ce dernier selon l'échelle de correspondance suivante:</t>
  </si>
  <si>
    <t>Justificatif de non applicabilité</t>
  </si>
  <si>
    <t xml:space="preserve">L'objectif de cette feuille est d'évaluer le niveau de maturité atteint pour chacune des mesures de sécurité édictées par la DNSSI et ainsi en déduire le niveau de conformité. 
L'auteur de l'évaluation est invité à évaluer la mise en oeuvre de chacune des règles selon l'échelle suivante : </t>
  </si>
  <si>
    <t>Pourcentage des plateformes et systèmes dont les journaux d'événement sont traités et revus périodiquement par rapport au nombre total des plateformes et systèmes</t>
  </si>
  <si>
    <t>Partielle</t>
  </si>
  <si>
    <t>Totale</t>
  </si>
  <si>
    <t>Non_Conforme</t>
  </si>
  <si>
    <t>2. Evaluation de la mise en œuvre des règles de la DNSSI</t>
  </si>
  <si>
    <t xml:space="preserve"> 2. Evaluation de la mise en oeuvre des règles de la DNSSI </t>
  </si>
  <si>
    <t>Description de l'outil d'évaluation de la conformité à la DNSSI</t>
  </si>
  <si>
    <t xml:space="preserve">RH-APRES- FORM </t>
  </si>
  <si>
    <t>CRYPTO-MES-GESTCLE</t>
  </si>
  <si>
    <t>EXP-SYS-DURC</t>
  </si>
  <si>
    <t xml:space="preserve">Objectif 24 : Veiller à ce que la sécurité fasse partie intégrante des SI tout au long de leur cycle de vie. </t>
  </si>
  <si>
    <t>Objectif 25: S’assurer que la sécurité de l’information est mise en œuvre dans le cadre du cycle de développement des SI conformément aux référentiels et guides en vigueur.</t>
  </si>
  <si>
    <t>Objectif 28 : Garantir une méthode cohérente et efficace de détection et de traitement des incidents de cybersécurité, incluant la communication des événements et des failles liés à la sécurité.</t>
  </si>
  <si>
    <t>Objectif 31 : Garantir que la sécurité des SI est mise en œuvre et appliquée conformément aux politiques et procédures organisationnelles.</t>
  </si>
  <si>
    <t>Objectif 22 : Garantir la protection des informations sur les réseaux et des moyens de traitement de l’information sur lesquels elle s’appuie.</t>
  </si>
  <si>
    <t>Maturité</t>
  </si>
  <si>
    <t>4.  Synthèse du niveau de conformité à la DNSSI</t>
  </si>
  <si>
    <t xml:space="preserve">5. Etat d'avancement </t>
  </si>
  <si>
    <t>6. Indicateurs de la SSI</t>
  </si>
  <si>
    <t>3.  Synthèse du niveau de maturité SSI par rapport aux règles de la DNSSI</t>
  </si>
  <si>
    <t>4. Synthèse du niveau de conformité à la DNSSI</t>
  </si>
  <si>
    <t xml:space="preserve">Chapitre / Conformité </t>
  </si>
  <si>
    <t>Taux de conformité par objectif</t>
  </si>
  <si>
    <t>Dans le cadre de l’implémentation de la DNSSI au sein des entités et des infrastructures d'importance vitale (IIV) concernées par ses dispositions, la DGSSI a réalisé cet outil dans l'objectif d'évaluer la conformité des entités et des IIV par rapport à la DNSSI et d'assurer un suivi pour l'état de mise en oeuvre des règles de sécurité.</t>
  </si>
  <si>
    <t>1.Identification de l'entité ou de l'IIV</t>
  </si>
  <si>
    <t>L'objectif de cette feuille est de renseigner la dénomination de  l'entité ou de l'IIV, son adresse ainsi que les infomations relatives au RSSI et à l'auteur de l'évaluation.</t>
  </si>
  <si>
    <t>La règle est non applicable dans le contexte de l'entité ou de l'IIV. (à justifier)</t>
  </si>
  <si>
    <t>Le processus de sécurité est documenté, normalisé et intégré dans les processus standards de l'entité ou de l'IIV.</t>
  </si>
  <si>
    <t>Cette feuille a pour but de donner une synthèse du niveau de maturité selon les valeurs renseignées par l'entité ou de l'IIV, à l'aide de représentations graphiques.</t>
  </si>
  <si>
    <t>Cette feuille a pour but de donner une synthèse de niveau de conformité du SI par rapport aux règles de la DNSSI selon les valeurs renseignées par l'entité ou de l'IIV, à l'aide de représentations graphiques.</t>
  </si>
  <si>
    <t>Cette feuille a pour but de renseigner les actions déjà entreprises ainsi que les actions qui seront implémentées pour la mise en conformité de l'entité ou de l'IIV avec la DNSSI. Cet apperçu sur l'état d'avancement tiendra en compte les mesures à court terme et les mesures atteignables à moyen terme.</t>
  </si>
  <si>
    <t>Les indicateurs de la SSI énumérés dans ce document sont données à titre indicatif. Ils peuvent être complétés par l'entité ou l'IIV. Ces indicateurs permettent aux responsables des entités et des l'IIV de définir les axes de progrés et de s'inscrire dans un processus d'amélioration continue.</t>
  </si>
  <si>
    <t>1. Identification de l'entité ou de l'IIV</t>
  </si>
  <si>
    <t>Dénomination</t>
  </si>
  <si>
    <t>Objectif 1 : Apporter à la sécurité des systèmes d’information (SI) une orientation et un soutien de la part de la direction de l’entité ou de l’IIV, conformément aux exigences métier et aux lois, règlements, directives et référentiels en vigueur.</t>
  </si>
  <si>
    <t>Objectif 2 : Établir un cadre de gestion pour engager, puis vérifier la mise en œuvre et le fonctionnement de la sécurité du SI au sein de l’entité ou de l’IIV.</t>
  </si>
  <si>
    <t>Objectif 3 : Assurer la sécurité du système d’information de l’entité ou de l’IIV en cas d’adoption du télétravail.</t>
  </si>
  <si>
    <t>Objectif 4 : S’assurer que le personnel et les contractuels comprennent leurs responsabilités et qu’ils sont compétents pour remplir les fonctions que l’entité ou l’IIV envisage de leur confier.</t>
  </si>
  <si>
    <t xml:space="preserve">Objectif 6 : Protéger les intérêts de l’entité ou de l’IIV dans le cadre du processus de modification, de rupture ou de terme d’un contrat de travail. </t>
  </si>
  <si>
    <t>Objectif 7 : Identifier les actifs informationnels de l’entité ou de l’IIV et définir les responsabilités appropriées en matière de protection.</t>
  </si>
  <si>
    <t>Objectif 8 : S’assurer que les actifs informationnels bénéficient d’un niveau de protection approprié conforme à leur importance pour l’entité ou pour l’IIV.</t>
  </si>
  <si>
    <t>Objectif 9 : Empêcher la divulgation, la modification, le retrait ou la destruction non autorisé(e) de l’information de l’entité ou de l’IIV stockée sur des supports et assurer la sécurité de l’utilisation des appareils mobiles.</t>
  </si>
  <si>
    <t>Objectif 14 : Empêcher tout accès physique non autorisé, tout dommage ou intrusion portant sur l’information et les moyens de traitement de l’information de l’entité ou de l’IIV.</t>
  </si>
  <si>
    <t>Objectif 15 : Empêcher la perte, l’endommagement, le vol ou la compromission des actifs informationnels et l’interruption des activités de l’entité ou de l’IIV.</t>
  </si>
  <si>
    <t>Objectif 23 : Maintenir la sécurité de l’information transférée au sein de l’entité ou de l’IIV et vers l’extérieur.</t>
  </si>
  <si>
    <t>Objectif 26 : Garantir la protection des actifs de l’entité ou de l’IIV accessibles aux fournisseurs.</t>
  </si>
  <si>
    <t>Objectif 29 : Neutraliser les interruptions des activités de l’entité ou de l’IIV, protéger les processus métier cruciaux des effets causés par les défaillances des systèmes d’information ou par des sinistres et garantir une reprise de ces processus dans les meilleurs délais.</t>
  </si>
  <si>
    <r>
      <t>6. Indicateurs de la SSI (</t>
    </r>
    <r>
      <rPr>
        <u/>
        <sz val="18"/>
        <color theme="4" tint="-0.499984740745262"/>
        <rFont val="Times New Roman"/>
        <family val="1"/>
      </rPr>
      <t>liste non exhaustive</t>
    </r>
    <r>
      <rPr>
        <b/>
        <u/>
        <sz val="18"/>
        <color theme="4" tint="-0.499984740745262"/>
        <rFont val="Times New Roman"/>
        <family val="1"/>
      </rPr>
      <t>)</t>
    </r>
  </si>
  <si>
    <t>2. ORGANISATION DE LA SECURITE DES SYSTEMES D’INFORMATION</t>
  </si>
  <si>
    <t>7. SECURITE PHYSIQUE ET ENVIRONNEMENTALE</t>
  </si>
  <si>
    <t>Taux de conformité par chapitre</t>
  </si>
  <si>
    <t>% de règles N/A par chapitre</t>
  </si>
  <si>
    <t>Moyenne obtenu en fonction de l'implémentation des régles de l'objectif 7 portant sur les responsabilités relatives aux actifs informationnels</t>
  </si>
  <si>
    <t>13. GESTION DE LA CONTINUITE DE L’ACTIVITE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</si>
</sst>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1"/>
      <color theme="1"/>
      <name val="Arial"/>
      <family val="2"/>
    </font>
    <font>
      <sz val="8"/>
      <name val="Calibri"/>
      <family val="2"/>
      <scheme val="minor"/>
    </font>
    <font>
      <sz val="11"/>
      <color theme="1"/>
      <name val="Times New Roman"/>
      <family val="1"/>
    </font>
    <font>
      <sz val="10"/>
      <color theme="1"/>
      <name val="Times New Roman"/>
      <family val="1"/>
    </font>
    <font>
      <b/>
      <sz val="9"/>
      <color indexed="81"/>
      <name val="Tahoma"/>
      <family val="2"/>
    </font>
    <font>
      <sz val="10"/>
      <color theme="1"/>
      <name val="Calibri"/>
      <family val="2"/>
      <scheme val="minor"/>
    </font>
    <font>
      <sz val="12"/>
      <color rgb="FF000000"/>
      <name val="Times New Roman"/>
      <family val="1"/>
    </font>
    <font>
      <b/>
      <u/>
      <sz val="12"/>
      <color theme="4" tint="-0.249977111117893"/>
      <name val="Times New Roman"/>
      <family val="1"/>
    </font>
    <font>
      <u/>
      <sz val="11"/>
      <color theme="10"/>
      <name val="Calibri"/>
      <family val="2"/>
      <scheme val="minor"/>
    </font>
    <font>
      <b/>
      <sz val="11"/>
      <name val="Times New Roman"/>
      <family val="1"/>
    </font>
    <font>
      <sz val="11"/>
      <name val="Times New Roman"/>
      <family val="1"/>
    </font>
    <font>
      <sz val="12"/>
      <color theme="1"/>
      <name val="Times New Roman"/>
      <family val="1"/>
    </font>
    <font>
      <sz val="12"/>
      <name val="Times New Roman"/>
      <family val="1"/>
    </font>
    <font>
      <b/>
      <u/>
      <sz val="13"/>
      <color theme="4" tint="-0.249977111117893"/>
      <name val="Times New Roman"/>
      <family val="1"/>
    </font>
    <font>
      <sz val="9"/>
      <color indexed="81"/>
      <name val="Tahoma"/>
      <family val="2"/>
    </font>
    <font>
      <b/>
      <sz val="11"/>
      <color theme="1"/>
      <name val="Times New Roman"/>
      <family val="1"/>
    </font>
    <font>
      <b/>
      <sz val="10"/>
      <name val="Times New Roman"/>
      <family val="1"/>
    </font>
    <font>
      <b/>
      <sz val="10"/>
      <color theme="1"/>
      <name val="Times New Roman"/>
      <family val="1"/>
    </font>
    <font>
      <b/>
      <sz val="22"/>
      <color theme="0"/>
      <name val="Times New Roman"/>
      <family val="1"/>
    </font>
    <font>
      <b/>
      <sz val="8"/>
      <color rgb="FF333333"/>
      <name val="Times New Roman"/>
      <family val="1"/>
    </font>
    <font>
      <b/>
      <u/>
      <sz val="14"/>
      <color theme="1"/>
      <name val="Times New Roman"/>
      <family val="1"/>
    </font>
    <font>
      <b/>
      <u/>
      <sz val="11"/>
      <color theme="1"/>
      <name val="Times New Roman"/>
      <family val="1"/>
    </font>
    <font>
      <sz val="10"/>
      <name val="Times New Roman"/>
      <family val="1"/>
    </font>
    <font>
      <b/>
      <u/>
      <sz val="13"/>
      <color theme="4" tint="-0.499984740745262"/>
      <name val="Times New Roman"/>
      <family val="1"/>
    </font>
    <font>
      <u/>
      <sz val="12"/>
      <color theme="4" tint="-0.249977111117893"/>
      <name val="Times New Roman"/>
      <family val="1"/>
    </font>
    <font>
      <b/>
      <u/>
      <sz val="18"/>
      <color theme="4" tint="-0.499984740745262"/>
      <name val="Times New Roman"/>
      <family val="1"/>
    </font>
    <font>
      <b/>
      <sz val="10"/>
      <color rgb="FF333333"/>
      <name val="Times New Roman"/>
      <family val="1"/>
    </font>
    <font>
      <b/>
      <sz val="11"/>
      <color theme="0"/>
      <name val="Times New Roman"/>
      <family val="1"/>
    </font>
    <font>
      <b/>
      <sz val="10"/>
      <color theme="0"/>
      <name val="Times New Roman"/>
      <family val="1"/>
    </font>
    <font>
      <u/>
      <sz val="18"/>
      <color theme="4" tint="-0.499984740745262"/>
      <name val="Times New Roman"/>
      <family val="1"/>
    </font>
    <font>
      <sz val="11"/>
      <color theme="0"/>
      <name val="Times New Roman"/>
      <family val="1"/>
    </font>
    <font>
      <b/>
      <u/>
      <sz val="14"/>
      <color theme="0"/>
      <name val="Times New Roman"/>
      <family val="1"/>
    </font>
    <font>
      <sz val="10"/>
      <color theme="0"/>
      <name val="Times New Roman"/>
      <family val="1"/>
    </font>
    <font>
      <u/>
      <sz val="12"/>
      <color theme="10"/>
      <name val="Times New Roman"/>
      <family val="1"/>
    </font>
    <font>
      <u/>
      <sz val="12"/>
      <color theme="10"/>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002060"/>
        <bgColor indexed="64"/>
      </patternFill>
    </fill>
    <fill>
      <patternFill patternType="solid">
        <fgColor theme="4" tint="0.59999389629810485"/>
        <bgColor indexed="64"/>
      </patternFill>
    </fill>
    <fill>
      <patternFill patternType="solid">
        <fgColor rgb="FF002060"/>
        <bgColor indexed="9"/>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auto="1"/>
      </left>
      <right style="thin">
        <color auto="1"/>
      </right>
      <top style="thin">
        <color auto="1"/>
      </top>
      <bottom style="hair">
        <color auto="1"/>
      </bottom>
      <diagonal/>
    </border>
    <border>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175">
    <xf numFmtId="0" fontId="0" fillId="0" borderId="0" xfId="0"/>
    <xf numFmtId="0" fontId="0" fillId="2" borderId="0" xfId="0" applyFill="1"/>
    <xf numFmtId="0" fontId="4" fillId="2" borderId="0" xfId="0" applyFont="1" applyFill="1"/>
    <xf numFmtId="0" fontId="0" fillId="2" borderId="0" xfId="0" applyFill="1" applyAlignment="1">
      <alignment horizontal="center" vertical="center"/>
    </xf>
    <xf numFmtId="0" fontId="7" fillId="2" borderId="0" xfId="0" applyFont="1" applyFill="1"/>
    <xf numFmtId="0" fontId="0" fillId="2" borderId="0" xfId="0" applyFill="1" applyAlignment="1">
      <alignment vertical="center" wrapText="1"/>
    </xf>
    <xf numFmtId="0" fontId="0" fillId="2" borderId="0" xfId="0" applyFill="1" applyAlignment="1">
      <alignment horizontal="left" vertical="center"/>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horizontal="left" vertical="top"/>
    </xf>
    <xf numFmtId="0" fontId="0" fillId="2" borderId="0" xfId="0" applyFill="1" applyAlignment="1">
      <alignment vertical="center"/>
    </xf>
    <xf numFmtId="10" fontId="1" fillId="2" borderId="0" xfId="0" applyNumberFormat="1" applyFont="1" applyFill="1" applyAlignment="1">
      <alignment horizontal="center"/>
    </xf>
    <xf numFmtId="0" fontId="0" fillId="2" borderId="0" xfId="0" applyFill="1" applyAlignment="1">
      <alignment horizontal="right"/>
    </xf>
    <xf numFmtId="10" fontId="1" fillId="2" borderId="0" xfId="0" applyNumberFormat="1" applyFont="1" applyFill="1" applyAlignment="1">
      <alignment horizontal="right"/>
    </xf>
    <xf numFmtId="0" fontId="0" fillId="2" borderId="0" xfId="0" applyFill="1" applyAlignment="1">
      <alignment horizontal="left"/>
    </xf>
    <xf numFmtId="0" fontId="7" fillId="2" borderId="0" xfId="0" applyFont="1" applyFill="1" applyAlignment="1">
      <alignment vertical="center" wrapText="1"/>
    </xf>
    <xf numFmtId="0" fontId="7" fillId="2" borderId="0" xfId="0" applyFont="1" applyFill="1" applyAlignment="1">
      <alignment horizontal="left" vertical="center"/>
    </xf>
    <xf numFmtId="0" fontId="7" fillId="2" borderId="0" xfId="0" applyFont="1" applyFill="1" applyAlignment="1">
      <alignment horizontal="center" vertical="center"/>
    </xf>
    <xf numFmtId="0" fontId="13" fillId="2" borderId="0" xfId="0" applyFont="1" applyFill="1" applyAlignment="1">
      <alignment vertical="center" wrapText="1"/>
    </xf>
    <xf numFmtId="0" fontId="4" fillId="2" borderId="0" xfId="0" applyFont="1" applyFill="1" applyAlignment="1">
      <alignment horizontal="center"/>
    </xf>
    <xf numFmtId="0" fontId="4" fillId="2" borderId="0" xfId="0" applyFont="1" applyFill="1" applyAlignment="1">
      <alignment horizontal="center" vertical="center"/>
    </xf>
    <xf numFmtId="0" fontId="18" fillId="2" borderId="3" xfId="0" applyFont="1" applyFill="1" applyBorder="1" applyAlignment="1" applyProtection="1">
      <alignment horizontal="center" vertical="center" wrapText="1"/>
      <protection locked="0"/>
    </xf>
    <xf numFmtId="0" fontId="5" fillId="2" borderId="0" xfId="0" applyFont="1" applyFill="1"/>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left" vertical="center"/>
    </xf>
    <xf numFmtId="0" fontId="5" fillId="0" borderId="2" xfId="0" applyFont="1" applyBorder="1" applyAlignment="1">
      <alignment horizontal="left" vertical="center" wrapText="1"/>
    </xf>
    <xf numFmtId="0" fontId="4" fillId="2" borderId="0" xfId="0" applyFont="1" applyFill="1" applyAlignment="1">
      <alignment horizontal="right"/>
    </xf>
    <xf numFmtId="0" fontId="20" fillId="2" borderId="0" xfId="0" applyFont="1" applyFill="1" applyAlignment="1">
      <alignment vertical="center"/>
    </xf>
    <xf numFmtId="10" fontId="17" fillId="2" borderId="0" xfId="0" applyNumberFormat="1" applyFont="1" applyFill="1" applyAlignment="1">
      <alignment horizontal="center"/>
    </xf>
    <xf numFmtId="0" fontId="19" fillId="2" borderId="2" xfId="0" applyFont="1" applyFill="1" applyBorder="1" applyAlignment="1">
      <alignment horizontal="center" vertical="center" wrapText="1"/>
    </xf>
    <xf numFmtId="10" fontId="19" fillId="2" borderId="2" xfId="0" applyNumberFormat="1" applyFont="1" applyFill="1" applyBorder="1" applyAlignment="1">
      <alignment horizontal="center" vertical="center" wrapText="1"/>
    </xf>
    <xf numFmtId="10" fontId="19" fillId="2" borderId="2" xfId="0" applyNumberFormat="1" applyFont="1" applyFill="1" applyBorder="1" applyAlignment="1">
      <alignment horizontal="center" vertical="center"/>
    </xf>
    <xf numFmtId="0" fontId="19" fillId="2" borderId="0" xfId="0" applyFont="1" applyFill="1" applyAlignment="1">
      <alignment vertical="center" wrapText="1"/>
    </xf>
    <xf numFmtId="0" fontId="19" fillId="2" borderId="2" xfId="0" applyFont="1" applyFill="1" applyBorder="1" applyAlignment="1">
      <alignment horizontal="center"/>
    </xf>
    <xf numFmtId="0" fontId="4" fillId="2" borderId="2" xfId="0" applyFont="1" applyFill="1" applyBorder="1" applyAlignment="1">
      <alignment vertical="center" wrapText="1"/>
    </xf>
    <xf numFmtId="10"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top" wrapText="1"/>
      <protection locked="0"/>
    </xf>
    <xf numFmtId="0" fontId="4" fillId="2" borderId="5" xfId="0" applyFont="1" applyFill="1" applyBorder="1" applyAlignment="1">
      <alignment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lignment vertical="center"/>
    </xf>
    <xf numFmtId="0" fontId="4" fillId="2" borderId="14" xfId="0" applyFont="1" applyFill="1" applyBorder="1" applyAlignment="1" applyProtection="1">
      <alignment horizontal="center" vertical="center" wrapText="1"/>
      <protection locked="0"/>
    </xf>
    <xf numFmtId="0" fontId="4" fillId="2" borderId="4" xfId="0" applyFont="1" applyFill="1" applyBorder="1" applyAlignment="1">
      <alignment vertical="center" wrapText="1"/>
    </xf>
    <xf numFmtId="0" fontId="4" fillId="2" borderId="2" xfId="0" applyFont="1" applyFill="1" applyBorder="1" applyAlignment="1">
      <alignment vertical="center"/>
    </xf>
    <xf numFmtId="0" fontId="4" fillId="2" borderId="0" xfId="0" applyFont="1" applyFill="1" applyAlignment="1">
      <alignment vertical="center" wrapText="1"/>
    </xf>
    <xf numFmtId="0" fontId="17"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2" borderId="2" xfId="0" applyFont="1" applyFill="1" applyBorder="1" applyAlignment="1">
      <alignment horizontal="center" vertical="center" wrapText="1"/>
    </xf>
    <xf numFmtId="0" fontId="24" fillId="2" borderId="2" xfId="0" applyFont="1" applyFill="1" applyBorder="1" applyAlignment="1">
      <alignment horizontal="left" vertical="center" wrapText="1"/>
    </xf>
    <xf numFmtId="0" fontId="24" fillId="2" borderId="2" xfId="0" applyFont="1" applyFill="1" applyBorder="1" applyAlignment="1">
      <alignment horizontal="left" vertical="top" wrapText="1"/>
    </xf>
    <xf numFmtId="0" fontId="11" fillId="3" borderId="0" xfId="0" applyFont="1" applyFill="1" applyAlignment="1">
      <alignment horizontal="center" vertical="center" wrapText="1"/>
    </xf>
    <xf numFmtId="0" fontId="11" fillId="3" borderId="0" xfId="0" applyFont="1" applyFill="1" applyAlignment="1">
      <alignment horizontal="right" vertical="center" wrapText="1"/>
    </xf>
    <xf numFmtId="10" fontId="17" fillId="2" borderId="0" xfId="0" applyNumberFormat="1" applyFont="1" applyFill="1" applyAlignment="1">
      <alignment horizontal="right"/>
    </xf>
    <xf numFmtId="10" fontId="19" fillId="2" borderId="0" xfId="0" applyNumberFormat="1" applyFont="1" applyFill="1" applyAlignment="1">
      <alignment horizontal="center" vertical="center"/>
    </xf>
    <xf numFmtId="4" fontId="19" fillId="2" borderId="0" xfId="0" applyNumberFormat="1" applyFont="1" applyFill="1" applyAlignment="1">
      <alignment horizontal="center" vertical="center"/>
    </xf>
    <xf numFmtId="0" fontId="19" fillId="2" borderId="0" xfId="0" applyFont="1" applyFill="1" applyAlignment="1">
      <alignment horizontal="left" vertical="center" wrapText="1"/>
    </xf>
    <xf numFmtId="0" fontId="19" fillId="2" borderId="0" xfId="0" applyFont="1" applyFill="1" applyAlignment="1">
      <alignment horizontal="center" vertical="center" wrapText="1"/>
    </xf>
    <xf numFmtId="10" fontId="19" fillId="2" borderId="0" xfId="0" applyNumberFormat="1" applyFont="1" applyFill="1" applyAlignment="1">
      <alignment horizontal="center" vertical="center" wrapText="1"/>
    </xf>
    <xf numFmtId="0" fontId="22" fillId="2" borderId="0" xfId="0" applyFont="1" applyFill="1" applyAlignment="1">
      <alignment vertical="center"/>
    </xf>
    <xf numFmtId="0" fontId="17" fillId="2" borderId="0" xfId="0" applyFont="1" applyFill="1"/>
    <xf numFmtId="10" fontId="19" fillId="2" borderId="2" xfId="0" applyNumberFormat="1" applyFont="1" applyFill="1" applyBorder="1" applyAlignment="1">
      <alignment horizontal="left" vertical="center"/>
    </xf>
    <xf numFmtId="0" fontId="30" fillId="6" borderId="2" xfId="0" applyFont="1" applyFill="1" applyBorder="1" applyAlignment="1">
      <alignment horizontal="center" vertical="center" wrapText="1"/>
    </xf>
    <xf numFmtId="0" fontId="30" fillId="6" borderId="2" xfId="0" applyFont="1" applyFill="1" applyBorder="1" applyAlignment="1" applyProtection="1">
      <alignment horizontal="center" vertical="center" wrapText="1"/>
      <protection locked="0"/>
    </xf>
    <xf numFmtId="0" fontId="19" fillId="5" borderId="2" xfId="0" applyFont="1" applyFill="1" applyBorder="1" applyAlignment="1">
      <alignment horizontal="left" vertical="center" wrapText="1"/>
    </xf>
    <xf numFmtId="0" fontId="5"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vertical="center"/>
      <protection locked="0"/>
    </xf>
    <xf numFmtId="0" fontId="29" fillId="6" borderId="2" xfId="0" applyFont="1" applyFill="1" applyBorder="1" applyAlignment="1">
      <alignment horizontal="center" vertical="center" wrapText="1"/>
    </xf>
    <xf numFmtId="0" fontId="29" fillId="6" borderId="2" xfId="0" applyFont="1" applyFill="1" applyBorder="1" applyAlignment="1">
      <alignment horizontal="right" vertical="center" wrapText="1"/>
    </xf>
    <xf numFmtId="0" fontId="28" fillId="5" borderId="2" xfId="0" applyFont="1" applyFill="1" applyBorder="1" applyAlignment="1">
      <alignment vertical="center" wrapText="1"/>
    </xf>
    <xf numFmtId="0" fontId="19" fillId="5" borderId="2" xfId="0" applyFont="1" applyFill="1" applyBorder="1" applyAlignment="1">
      <alignment horizontal="center"/>
    </xf>
    <xf numFmtId="0" fontId="17" fillId="5" borderId="5" xfId="0" applyFont="1" applyFill="1" applyBorder="1" applyAlignment="1">
      <alignment horizontal="left" vertical="top" wrapText="1"/>
    </xf>
    <xf numFmtId="0" fontId="17" fillId="5" borderId="2"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5" borderId="2" xfId="0" applyFont="1" applyFill="1" applyBorder="1" applyAlignment="1">
      <alignment horizontal="left" vertical="top"/>
    </xf>
    <xf numFmtId="0" fontId="19" fillId="5" borderId="2" xfId="0" applyFont="1" applyFill="1" applyBorder="1" applyAlignment="1">
      <alignment vertical="center" wrapText="1"/>
    </xf>
    <xf numFmtId="0" fontId="28" fillId="5" borderId="2" xfId="0" applyFont="1" applyFill="1" applyBorder="1" applyAlignment="1">
      <alignment horizontal="left" vertical="center" wrapText="1"/>
    </xf>
    <xf numFmtId="0" fontId="4" fillId="2" borderId="0" xfId="0" applyFont="1" applyFill="1" applyAlignment="1">
      <alignment vertical="center"/>
    </xf>
    <xf numFmtId="0" fontId="2" fillId="2" borderId="0" xfId="0" applyFont="1" applyFill="1" applyAlignment="1">
      <alignment vertical="center"/>
    </xf>
    <xf numFmtId="0" fontId="4" fillId="5" borderId="4" xfId="0" applyFont="1" applyFill="1" applyBorder="1" applyAlignment="1">
      <alignment vertical="center"/>
    </xf>
    <xf numFmtId="0" fontId="5" fillId="5" borderId="6" xfId="0" applyFont="1" applyFill="1" applyBorder="1" applyAlignment="1">
      <alignment vertical="center"/>
    </xf>
    <xf numFmtId="0" fontId="4" fillId="5" borderId="11" xfId="0" applyFont="1" applyFill="1" applyBorder="1" applyAlignment="1">
      <alignment vertical="center"/>
    </xf>
    <xf numFmtId="0" fontId="4" fillId="5" borderId="10" xfId="0" applyFont="1" applyFill="1" applyBorder="1" applyAlignment="1">
      <alignment vertical="center"/>
    </xf>
    <xf numFmtId="0" fontId="5" fillId="5" borderId="9" xfId="0" applyFont="1" applyFill="1" applyBorder="1" applyAlignment="1">
      <alignment vertical="center"/>
    </xf>
    <xf numFmtId="0" fontId="4" fillId="5" borderId="12" xfId="0" applyFont="1" applyFill="1" applyBorder="1" applyAlignment="1">
      <alignment vertical="center"/>
    </xf>
    <xf numFmtId="0" fontId="5" fillId="5" borderId="8" xfId="0" applyFont="1" applyFill="1" applyBorder="1" applyAlignment="1">
      <alignment vertical="center"/>
    </xf>
    <xf numFmtId="0" fontId="4" fillId="5" borderId="2" xfId="0" applyFont="1" applyFill="1" applyBorder="1" applyAlignment="1">
      <alignment horizontal="left" vertical="center"/>
    </xf>
    <xf numFmtId="0" fontId="2" fillId="2" borderId="7" xfId="0" applyFont="1" applyFill="1" applyBorder="1" applyAlignment="1">
      <alignment vertical="center"/>
    </xf>
    <xf numFmtId="0" fontId="2" fillId="2" borderId="13" xfId="0" applyFont="1" applyFill="1" applyBorder="1" applyAlignment="1">
      <alignment vertical="center"/>
    </xf>
    <xf numFmtId="0" fontId="2" fillId="2" borderId="3" xfId="0" applyFont="1" applyFill="1" applyBorder="1" applyAlignment="1">
      <alignment vertical="center"/>
    </xf>
    <xf numFmtId="0" fontId="8" fillId="2" borderId="0" xfId="0" applyFont="1" applyFill="1" applyAlignment="1">
      <alignment vertical="center" wrapText="1"/>
    </xf>
    <xf numFmtId="0" fontId="15" fillId="2" borderId="0" xfId="0" applyFont="1" applyFill="1" applyAlignment="1">
      <alignment vertical="center"/>
    </xf>
    <xf numFmtId="0" fontId="9" fillId="2" borderId="0" xfId="0" applyFont="1" applyFill="1" applyAlignment="1">
      <alignment horizontal="left" vertical="center"/>
    </xf>
    <xf numFmtId="0" fontId="13" fillId="2" borderId="0" xfId="0" applyFont="1" applyFill="1" applyAlignment="1">
      <alignment horizontal="left" vertical="center" wrapText="1"/>
    </xf>
    <xf numFmtId="0" fontId="12"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vertical="center"/>
    </xf>
    <xf numFmtId="4" fontId="5" fillId="2" borderId="0" xfId="0" applyNumberFormat="1" applyFont="1" applyFill="1" applyAlignment="1">
      <alignment vertical="center"/>
    </xf>
    <xf numFmtId="0" fontId="7" fillId="2" borderId="0" xfId="0" applyFont="1" applyFill="1" applyAlignment="1">
      <alignment vertical="center"/>
    </xf>
    <xf numFmtId="0" fontId="32" fillId="2" borderId="0" xfId="0" applyFont="1" applyFill="1"/>
    <xf numFmtId="0" fontId="33" fillId="2" borderId="0" xfId="0" applyFont="1" applyFill="1" applyAlignment="1">
      <alignment vertical="center"/>
    </xf>
    <xf numFmtId="10" fontId="30" fillId="2" borderId="0" xfId="0" applyNumberFormat="1" applyFont="1" applyFill="1" applyAlignment="1">
      <alignment horizontal="center" vertical="center"/>
    </xf>
    <xf numFmtId="0" fontId="34" fillId="2" borderId="0" xfId="0" applyFont="1" applyFill="1"/>
    <xf numFmtId="0" fontId="29" fillId="3" borderId="0" xfId="0" applyFont="1" applyFill="1" applyAlignment="1">
      <alignment horizontal="center" vertical="center" wrapText="1"/>
    </xf>
    <xf numFmtId="4" fontId="30" fillId="2" borderId="0" xfId="0" applyNumberFormat="1" applyFont="1" applyFill="1" applyAlignment="1">
      <alignment horizontal="center" vertical="center"/>
    </xf>
    <xf numFmtId="0" fontId="30" fillId="3" borderId="0" xfId="0" applyFont="1" applyFill="1" applyAlignment="1">
      <alignment horizontal="center" vertical="center" wrapText="1"/>
    </xf>
    <xf numFmtId="0" fontId="26" fillId="2" borderId="0" xfId="1" applyFont="1" applyFill="1" applyAlignment="1">
      <alignment vertical="center"/>
    </xf>
    <xf numFmtId="0" fontId="35" fillId="2" borderId="0" xfId="1" applyFont="1" applyFill="1" applyAlignment="1">
      <alignment horizontal="left" vertical="center"/>
    </xf>
    <xf numFmtId="0" fontId="36" fillId="2" borderId="0" xfId="1" applyFont="1" applyFill="1" applyAlignment="1">
      <alignment vertical="center"/>
    </xf>
    <xf numFmtId="0" fontId="37" fillId="2" borderId="0" xfId="0" applyFont="1" applyFill="1" applyAlignment="1">
      <alignment vertical="center"/>
    </xf>
    <xf numFmtId="0" fontId="5" fillId="2" borderId="2" xfId="0" applyFont="1" applyFill="1" applyBorder="1" applyProtection="1">
      <protection locked="0"/>
    </xf>
    <xf numFmtId="10" fontId="5" fillId="2" borderId="2" xfId="0" applyNumberFormat="1" applyFont="1" applyFill="1" applyBorder="1" applyProtection="1">
      <protection locked="0"/>
    </xf>
    <xf numFmtId="0" fontId="19" fillId="5" borderId="10" xfId="0" applyFont="1" applyFill="1" applyBorder="1" applyAlignment="1">
      <alignment vertical="center" wrapText="1"/>
    </xf>
    <xf numFmtId="0" fontId="32" fillId="2" borderId="0" xfId="0" applyFont="1" applyFill="1" applyAlignment="1" applyProtection="1">
      <alignment wrapText="1"/>
      <protection locked="0"/>
    </xf>
    <xf numFmtId="0" fontId="32" fillId="2" borderId="0" xfId="0" applyFont="1" applyFill="1" applyAlignment="1" applyProtection="1">
      <alignment horizontal="center"/>
      <protection locked="0"/>
    </xf>
    <xf numFmtId="10" fontId="19" fillId="2" borderId="0" xfId="0" applyNumberFormat="1" applyFont="1" applyFill="1" applyAlignment="1">
      <alignment horizontal="left"/>
    </xf>
    <xf numFmtId="0" fontId="29" fillId="0" borderId="0" xfId="0" applyFont="1" applyAlignment="1">
      <alignment horizontal="center" vertical="center" wrapText="1"/>
    </xf>
    <xf numFmtId="0" fontId="29" fillId="2" borderId="0" xfId="0" applyFont="1" applyFill="1" applyAlignment="1">
      <alignment horizontal="center" vertical="center" wrapText="1"/>
    </xf>
    <xf numFmtId="0" fontId="28" fillId="2" borderId="0" xfId="0" applyFont="1" applyFill="1" applyAlignment="1">
      <alignment horizontal="left" vertical="center" wrapText="1"/>
    </xf>
    <xf numFmtId="0" fontId="21" fillId="2" borderId="0" xfId="0" applyFont="1" applyFill="1" applyAlignment="1">
      <alignment vertical="center" wrapText="1"/>
    </xf>
    <xf numFmtId="0" fontId="18" fillId="5" borderId="2" xfId="0" applyFont="1" applyFill="1" applyBorder="1" applyAlignment="1">
      <alignment horizontal="center" vertical="center"/>
    </xf>
    <xf numFmtId="10" fontId="19" fillId="0" borderId="2" xfId="0" applyNumberFormat="1" applyFont="1" applyBorder="1" applyAlignment="1">
      <alignment horizontal="center" vertical="center"/>
    </xf>
    <xf numFmtId="0" fontId="30" fillId="2" borderId="0" xfId="0" applyFont="1" applyFill="1" applyAlignment="1">
      <alignment horizontal="center"/>
    </xf>
    <xf numFmtId="10" fontId="19" fillId="0" borderId="2" xfId="0" applyNumberFormat="1" applyFont="1" applyBorder="1" applyAlignment="1">
      <alignment horizontal="center" vertical="center" wrapText="1"/>
    </xf>
    <xf numFmtId="0" fontId="35" fillId="2" borderId="0" xfId="1" applyFont="1" applyFill="1" applyAlignment="1">
      <alignment horizontal="left" vertical="center"/>
    </xf>
    <xf numFmtId="0" fontId="27" fillId="2" borderId="0" xfId="0" applyFont="1" applyFill="1" applyAlignment="1">
      <alignment horizontal="center" vertical="center"/>
    </xf>
    <xf numFmtId="0" fontId="8" fillId="2" borderId="0" xfId="0" applyFont="1" applyFill="1" applyAlignment="1">
      <alignment horizontal="left" vertical="center" wrapText="1"/>
    </xf>
    <xf numFmtId="0" fontId="25" fillId="2" borderId="0" xfId="0" applyFont="1" applyFill="1" applyAlignment="1">
      <alignment horizontal="left" vertical="center"/>
    </xf>
    <xf numFmtId="0" fontId="14" fillId="2" borderId="0" xfId="0" applyFont="1" applyFill="1" applyAlignment="1">
      <alignment horizontal="left" vertical="top" wrapText="1"/>
    </xf>
    <xf numFmtId="0" fontId="17" fillId="2" borderId="2" xfId="0" applyFont="1" applyFill="1" applyBorder="1" applyAlignment="1">
      <alignment horizontal="left" vertical="center" wrapText="1"/>
    </xf>
    <xf numFmtId="0" fontId="13" fillId="2" borderId="0" xfId="0" applyFont="1" applyFill="1" applyAlignment="1">
      <alignment horizontal="left" vertical="top"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3" fillId="2" borderId="0" xfId="0" applyFont="1" applyFill="1" applyAlignment="1">
      <alignment horizontal="left" vertical="center" wrapText="1"/>
    </xf>
    <xf numFmtId="0" fontId="10" fillId="2" borderId="0" xfId="1" applyFill="1" applyAlignment="1">
      <alignment horizontal="left" vertical="center"/>
    </xf>
    <xf numFmtId="0" fontId="5" fillId="2" borderId="10"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29" fillId="4" borderId="10"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9"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9" xfId="0" applyFont="1" applyFill="1" applyBorder="1" applyAlignment="1">
      <alignment horizontal="lef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 xfId="0" applyFont="1" applyFill="1" applyBorder="1" applyAlignment="1">
      <alignment horizontal="center" vertical="center"/>
    </xf>
    <xf numFmtId="0" fontId="4" fillId="5" borderId="10"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vertical="center"/>
    </xf>
    <xf numFmtId="0" fontId="19" fillId="5" borderId="4"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7" fillId="2" borderId="0" xfId="0" applyFont="1" applyFill="1" applyAlignment="1">
      <alignment horizontal="center" vertical="center" wrapText="1"/>
    </xf>
    <xf numFmtId="0" fontId="19" fillId="2" borderId="0" xfId="0" applyFont="1" applyFill="1" applyAlignment="1">
      <alignment horizontal="left" vertical="center" wrapText="1"/>
    </xf>
    <xf numFmtId="0" fontId="30" fillId="6" borderId="4"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22" fillId="2" borderId="0" xfId="0" applyFont="1" applyFill="1" applyAlignment="1">
      <alignment horizontal="center"/>
    </xf>
    <xf numFmtId="0" fontId="23" fillId="2" borderId="0" xfId="0" applyFont="1" applyFill="1" applyAlignment="1">
      <alignment horizontal="center"/>
    </xf>
    <xf numFmtId="0" fontId="30" fillId="6" borderId="1"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22" fillId="2" borderId="15" xfId="0" applyFont="1" applyFill="1" applyBorder="1" applyAlignment="1">
      <alignment horizontal="center" vertical="center"/>
    </xf>
    <xf numFmtId="0" fontId="2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27" fillId="2" borderId="0" xfId="0" applyFont="1" applyFill="1" applyAlignment="1">
      <alignment horizontal="center"/>
    </xf>
  </cellXfs>
  <cellStyles count="2">
    <cellStyle name="Lien hypertexte" xfId="1" builtinId="8"/>
    <cellStyle name="Normal" xfId="0" builtinId="0"/>
  </cellStyles>
  <dxfs count="2">
    <dxf>
      <font>
        <color rgb="FF9C0006"/>
      </font>
      <fill>
        <patternFill>
          <bgColor rgb="FFFFC7CE"/>
        </patternFill>
      </fill>
    </dxf>
    <dxf>
      <fill>
        <patternFill>
          <bgColor rgb="FFFF0000"/>
        </patternFill>
      </fill>
    </dxf>
  </dxfs>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fr-MA" sz="10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fr-MA" sz="10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rPr>
              <a:t>Répartition des contrôles par niveau de maturité</a:t>
            </a:r>
          </a:p>
        </c:rich>
      </c:tx>
      <c:overlay val="0"/>
      <c:spPr>
        <a:noFill/>
        <a:ln>
          <a:noFill/>
        </a:ln>
        <a:effectLst/>
      </c:spPr>
      <c:txPr>
        <a:bodyPr rot="0" spcFirstLastPara="1" vertOverflow="ellipsis" vert="horz" wrap="square" anchor="ctr" anchorCtr="1"/>
        <a:lstStyle/>
        <a:p>
          <a:pPr algn="ctr" rtl="0">
            <a:defRPr lang="fr-MA" sz="10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B66-4FE7-91A9-0CE771559E2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B66-4FE7-91A9-0CE771559E2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B66-4FE7-91A9-0CE771559E2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B66-4FE7-91A9-0CE771559E2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6B66-4FE7-91A9-0CE771559E2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B66-4FE7-91A9-0CE771559E2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66-4FE7-91A9-0CE771559E2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66-4FE7-91A9-0CE771559E2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66-4FE7-91A9-0CE771559E2C}"/>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66-4FE7-91A9-0CE771559E2C}"/>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B66-4FE7-91A9-0CE771559E2C}"/>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B66-4FE7-91A9-0CE771559E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'Synthèse niveau de maturité'!$C$5:$C$10</c:f>
              <c:strCache>
                <c:ptCount val="6"/>
                <c:pt idx="0">
                  <c:v>Aucun</c:v>
                </c:pt>
                <c:pt idx="1">
                  <c:v>Initial</c:v>
                </c:pt>
                <c:pt idx="2">
                  <c:v>Reproductible</c:v>
                </c:pt>
                <c:pt idx="3">
                  <c:v>Défini</c:v>
                </c:pt>
                <c:pt idx="4">
                  <c:v>Maitrisé</c:v>
                </c:pt>
                <c:pt idx="5">
                  <c:v>Optimisé</c:v>
                </c:pt>
              </c:strCache>
            </c:strRef>
          </c:cat>
          <c:val>
            <c:numRef>
              <c:f>'Synthèse niveau de maturité'!$D$5:$D$10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6B66-4FE7-91A9-0CE771559E2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05"/>
          <c:y val="0.88683429369652522"/>
          <c:w val="0.92886363636363634"/>
          <c:h val="7.37423122441456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'Synthèse niveau de maturité'!$B$14</c:f>
          <c:strCache>
            <c:ptCount val="1"/>
            <c:pt idx="0">
              <c:v>1. POLITIQUE DE SECURITE DES SYSTEMES D'INFORMATION</c:v>
            </c:pt>
          </c:strCache>
        </c:strRef>
      </c:tx>
      <c:layout>
        <c:manualLayout>
          <c:xMode val="edge"/>
          <c:yMode val="edge"/>
          <c:x val="0.12207214482805034"/>
          <c:y val="3.0300967422299757E-3"/>
        </c:manualLayout>
      </c:layout>
      <c:overlay val="0"/>
      <c:spPr>
        <a:noFill/>
        <a:ln w="0">
          <a:noFill/>
        </a:ln>
        <a:effectLst/>
      </c:spPr>
      <c:txPr>
        <a:bodyPr rot="0" spcFirstLastPara="1" vertOverflow="ellipsis" vert="horz" wrap="square" anchor="ctr" anchorCtr="1"/>
        <a:lstStyle/>
        <a:p>
          <a:pPr algn="ctr">
            <a:defRPr sz="1400" b="0"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title>
    <c:autoTitleDeleted val="0"/>
    <c:view3D>
      <c:rotX val="30"/>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1323842123300393"/>
          <c:y val="0.11152777777777778"/>
          <c:w val="0.59864458473891591"/>
          <c:h val="0.88463768115942032"/>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AAC-4F23-BD74-99A3E71EEB1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AAC-4F23-BD74-99A3E71EEB1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DA40-47C0-A41E-E61FA51183C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AAC-4F23-BD74-99A3E71EEB13}"/>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8AAC-4F23-BD74-99A3E71EEB1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8AAC-4F23-BD74-99A3E71EEB13}"/>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'Synthèse niveau de maturité'!$C$17:$H$17</c:f>
              <c:strCache>
                <c:ptCount val="6"/>
                <c:pt idx="0">
                  <c:v>Aucun</c:v>
                </c:pt>
                <c:pt idx="1">
                  <c:v>Initial</c:v>
                </c:pt>
                <c:pt idx="2">
                  <c:v>Reproductible</c:v>
                </c:pt>
                <c:pt idx="3">
                  <c:v>Défini</c:v>
                </c:pt>
                <c:pt idx="4">
                  <c:v>Maitrisé</c:v>
                </c:pt>
                <c:pt idx="5">
                  <c:v>Optimisé</c:v>
                </c:pt>
              </c:strCache>
            </c:strRef>
          </c:cat>
          <c:val>
            <c:numRef>
              <c:f>'Synthèse niveau de maturité'!$C$18:$H$18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A40-47C0-A41E-E61FA51183CD}"/>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05"/>
          <c:y val="0.89366403210489231"/>
          <c:w val="0.9"/>
          <c:h val="8.6883098979873188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fr-MA" b="1">
                <a:solidFill>
                  <a:sysClr val="windowText" lastClr="000000"/>
                </a:solidFill>
              </a:rPr>
              <a:t>Répartition des contrôles par conformité</a:t>
            </a: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807291666666664E-2"/>
          <c:y val="0.21266666666666667"/>
          <c:w val="0.96419263915801023"/>
          <c:h val="0.6477913501281547"/>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E2C-4ED5-9797-DA71427934B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E2C-4ED5-9797-DA71427934B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0E2C-4ED5-9797-DA71427934B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'Synthèse niveau de conformité'!$D$5:$D$7</c:f>
              <c:strCache>
                <c:ptCount val="3"/>
                <c:pt idx="0">
                  <c:v>Non_Conforme</c:v>
                </c:pt>
                <c:pt idx="1">
                  <c:v>Partielle</c:v>
                </c:pt>
                <c:pt idx="2">
                  <c:v>Totale</c:v>
                </c:pt>
              </c:strCache>
            </c:strRef>
          </c:cat>
          <c:val>
            <c:numRef>
              <c:f>'Synthèse niveau de conformité'!$E$5:$E$7</c:f>
              <c:numCache>
                <c:formatCode>0.00%</c:formatCode>
                <c:ptCount val="3"/>
                <c:pt idx="0">
                  <c:v>0</c:v>
                </c:pt>
                <c:pt idx="1">
                  <c:v>0</c:v>
                </c:pt>
                <c:pt idx="2">
                  <c:v>0</c:v>
                </c:pt>
              </c:numCache>
            </c:numRef>
          </c:val>
          <c:extLst>
            <c:ext xmlns:c16="http://schemas.microsoft.com/office/drawing/2014/chart" uri="{C3380CC4-5D6E-409C-BE32-E72D297353CC}">
              <c16:uniqueId val="{00000000-D3B1-43A7-A439-8F2234DAF7D1}"/>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fr-MA" b="1">
                <a:solidFill>
                  <a:sysClr val="windowText" lastClr="000000"/>
                </a:solidFill>
              </a:rPr>
              <a:t>Taux de conformité par chapitre</a:t>
            </a:r>
          </a:p>
        </c:rich>
      </c:tx>
      <c:layout>
        <c:manualLayout>
          <c:xMode val="edge"/>
          <c:yMode val="edge"/>
          <c:x val="0.40367982108745282"/>
          <c:y val="1.0241545893719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fr-FR"/>
        </a:p>
      </c:txPr>
    </c:title>
    <c:autoTitleDeleted val="0"/>
    <c:plotArea>
      <c:layout>
        <c:manualLayout>
          <c:layoutTarget val="inner"/>
          <c:xMode val="edge"/>
          <c:yMode val="edge"/>
          <c:x val="0.32093050122723599"/>
          <c:y val="0.10131068910503833"/>
          <c:w val="0.59577612697142002"/>
          <c:h val="0.87263692038495189"/>
        </c:manualLayout>
      </c:layout>
      <c:radarChart>
        <c:radarStyle val="marker"/>
        <c:varyColors val="0"/>
        <c:ser>
          <c:idx val="0"/>
          <c:order val="0"/>
          <c:tx>
            <c:strRef>
              <c:f>'Synthèse niveau de conformité'!$I$27</c:f>
              <c:strCache>
                <c:ptCount val="1"/>
                <c:pt idx="0">
                  <c:v>% Totale et partielle</c:v>
                </c:pt>
              </c:strCache>
            </c:strRef>
          </c:tx>
          <c:spPr>
            <a:ln w="28575" cap="rnd">
              <a:solidFill>
                <a:schemeClr val="accent1"/>
              </a:solidFill>
              <a:round/>
            </a:ln>
            <a:effectLst/>
          </c:spPr>
          <c:marker>
            <c:symbol val="none"/>
          </c:marker>
          <c:val>
            <c:numRef>
              <c:f>'Synthèse niveau de conformité'!$I$28:$I$41</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F6D-4C04-866A-F3CD4E11040A}"/>
            </c:ext>
          </c:extLst>
        </c:ser>
        <c:ser>
          <c:idx val="1"/>
          <c:order val="1"/>
          <c:tx>
            <c:strRef>
              <c:f>'Synthèse niveau de conformité'!$J$27</c:f>
              <c:strCache>
                <c:ptCount val="1"/>
                <c:pt idx="0">
                  <c:v>% Totale</c:v>
                </c:pt>
              </c:strCache>
            </c:strRef>
          </c:tx>
          <c:spPr>
            <a:ln w="28575" cap="rnd">
              <a:solidFill>
                <a:schemeClr val="accent2"/>
              </a:solidFill>
              <a:round/>
            </a:ln>
            <a:effectLst/>
          </c:spPr>
          <c:marker>
            <c:symbol val="none"/>
          </c:marker>
          <c:val>
            <c:numRef>
              <c:f>'Synthèse niveau de conformité'!$J$28:$J$41</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F6D-4C04-866A-F3CD4E11040A}"/>
            </c:ext>
          </c:extLst>
        </c:ser>
        <c:dLbls>
          <c:showLegendKey val="0"/>
          <c:showVal val="0"/>
          <c:showCatName val="0"/>
          <c:showSerName val="0"/>
          <c:showPercent val="0"/>
          <c:showBubbleSize val="0"/>
        </c:dLbls>
        <c:axId val="233063408"/>
        <c:axId val="233062160"/>
      </c:radarChart>
      <c:catAx>
        <c:axId val="2330634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233062160"/>
        <c:crosses val="autoZero"/>
        <c:auto val="1"/>
        <c:lblAlgn val="ctr"/>
        <c:lblOffset val="100"/>
        <c:noMultiLvlLbl val="0"/>
      </c:catAx>
      <c:valAx>
        <c:axId val="233062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crossAx val="233063408"/>
        <c:crosses val="autoZero"/>
        <c:crossBetween val="between"/>
      </c:valAx>
      <c:spPr>
        <a:noFill/>
        <a:ln>
          <a:noFill/>
        </a:ln>
        <a:effectLst/>
      </c:spPr>
    </c:plotArea>
    <c:legend>
      <c:legendPos val="t"/>
      <c:layout>
        <c:manualLayout>
          <c:xMode val="edge"/>
          <c:yMode val="edge"/>
          <c:x val="6.9295376539471043E-2"/>
          <c:y val="0.40231884057971012"/>
          <c:w val="0.19079780707884889"/>
          <c:h val="0.3086583742249610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2" fmlaLink="$B$15" fmlaRange="$B$32:$B$45"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90055</xdr:colOff>
      <xdr:row>0</xdr:row>
      <xdr:rowOff>56284</xdr:rowOff>
    </xdr:from>
    <xdr:to>
      <xdr:col>3</xdr:col>
      <xdr:colOff>3532045</xdr:colOff>
      <xdr:row>5</xdr:row>
      <xdr:rowOff>84859</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2710" y="56284"/>
          <a:ext cx="5014480" cy="92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160020</xdr:colOff>
      <xdr:row>3</xdr:row>
      <xdr:rowOff>33649</xdr:rowOff>
    </xdr:from>
    <xdr:to>
      <xdr:col>1</xdr:col>
      <xdr:colOff>4120020</xdr:colOff>
      <xdr:row>12</xdr:row>
      <xdr:rowOff>949</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13</xdr:row>
      <xdr:rowOff>133348</xdr:rowOff>
    </xdr:from>
    <xdr:to>
      <xdr:col>1</xdr:col>
      <xdr:colOff>4333874</xdr:colOff>
      <xdr:row>26</xdr:row>
      <xdr:rowOff>77788</xdr:rowOff>
    </xdr:to>
    <xdr:graphicFrame macro="">
      <xdr:nvGraphicFramePr>
        <xdr:cNvPr id="6" name="Graphique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4324350</xdr:colOff>
          <xdr:row>13</xdr:row>
          <xdr:rowOff>142875</xdr:rowOff>
        </xdr:from>
        <xdr:to>
          <xdr:col>8</xdr:col>
          <xdr:colOff>47625</xdr:colOff>
          <xdr:row>14</xdr:row>
          <xdr:rowOff>180975</xdr:rowOff>
        </xdr:to>
        <xdr:sp macro="" textlink="">
          <xdr:nvSpPr>
            <xdr:cNvPr id="11272" name="Drop Down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312420</xdr:colOff>
      <xdr:row>2</xdr:row>
      <xdr:rowOff>22860</xdr:rowOff>
    </xdr:from>
    <xdr:to>
      <xdr:col>9</xdr:col>
      <xdr:colOff>114300</xdr:colOff>
      <xdr:row>12</xdr:row>
      <xdr:rowOff>152400</xdr:rowOff>
    </xdr:to>
    <xdr:sp macro="" textlink="">
      <xdr:nvSpPr>
        <xdr:cNvPr id="2" name="Rectangle : coins arrondis 1">
          <a:extLst>
            <a:ext uri="{FF2B5EF4-FFF2-40B4-BE49-F238E27FC236}">
              <a16:creationId xmlns:a16="http://schemas.microsoft.com/office/drawing/2014/main" id="{00000000-0008-0000-0300-000002000000}"/>
            </a:ext>
          </a:extLst>
        </xdr:cNvPr>
        <xdr:cNvSpPr/>
      </xdr:nvSpPr>
      <xdr:spPr>
        <a:xfrm>
          <a:off x="312420" y="541020"/>
          <a:ext cx="9585960" cy="2926080"/>
        </a:xfrm>
        <a:prstGeom prst="roundRect">
          <a:avLst/>
        </a:prstGeom>
        <a:no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312420</xdr:colOff>
      <xdr:row>13</xdr:row>
      <xdr:rowOff>15240</xdr:rowOff>
    </xdr:from>
    <xdr:to>
      <xdr:col>9</xdr:col>
      <xdr:colOff>114300</xdr:colOff>
      <xdr:row>28</xdr:row>
      <xdr:rowOff>0</xdr:rowOff>
    </xdr:to>
    <xdr:sp macro="" textlink="">
      <xdr:nvSpPr>
        <xdr:cNvPr id="4" name="Rectangle : coins arrondis 3">
          <a:extLst>
            <a:ext uri="{FF2B5EF4-FFF2-40B4-BE49-F238E27FC236}">
              <a16:creationId xmlns:a16="http://schemas.microsoft.com/office/drawing/2014/main" id="{00000000-0008-0000-0300-000004000000}"/>
            </a:ext>
          </a:extLst>
        </xdr:cNvPr>
        <xdr:cNvSpPr/>
      </xdr:nvSpPr>
      <xdr:spPr>
        <a:xfrm>
          <a:off x="312420" y="3587115"/>
          <a:ext cx="9317355" cy="3032760"/>
        </a:xfrm>
        <a:prstGeom prst="roundRect">
          <a:avLst/>
        </a:prstGeom>
        <a:no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712469</xdr:colOff>
      <xdr:row>2</xdr:row>
      <xdr:rowOff>81915</xdr:rowOff>
    </xdr:from>
    <xdr:to>
      <xdr:col>2</xdr:col>
      <xdr:colOff>14817</xdr:colOff>
      <xdr:row>9</xdr:row>
      <xdr:rowOff>89535</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4171949</xdr:colOff>
      <xdr:row>10</xdr:row>
      <xdr:rowOff>104775</xdr:rowOff>
    </xdr:from>
    <xdr:to>
      <xdr:col>6</xdr:col>
      <xdr:colOff>3295650</xdr:colOff>
      <xdr:row>25</xdr:row>
      <xdr:rowOff>0</xdr:rowOff>
    </xdr:to>
    <xdr:graphicFrame macro="">
      <xdr:nvGraphicFramePr>
        <xdr:cNvPr id="11" name="Graphique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895349</xdr:colOff>
      <xdr:row>2</xdr:row>
      <xdr:rowOff>114299</xdr:rowOff>
    </xdr:from>
    <xdr:to>
      <xdr:col>8</xdr:col>
      <xdr:colOff>828674</xdr:colOff>
      <xdr:row>9</xdr:row>
      <xdr:rowOff>119063</xdr:rowOff>
    </xdr:to>
    <xdr:sp macro="" textlink="">
      <xdr:nvSpPr>
        <xdr:cNvPr id="2" name="Rectangle : coins arrondis 1">
          <a:extLst>
            <a:ext uri="{FF2B5EF4-FFF2-40B4-BE49-F238E27FC236}">
              <a16:creationId xmlns:a16="http://schemas.microsoft.com/office/drawing/2014/main" id="{00000000-0008-0000-0400-000002000000}"/>
            </a:ext>
          </a:extLst>
        </xdr:cNvPr>
        <xdr:cNvSpPr/>
      </xdr:nvSpPr>
      <xdr:spPr>
        <a:xfrm>
          <a:off x="1204912" y="638174"/>
          <a:ext cx="12696825" cy="2397920"/>
        </a:xfrm>
        <a:prstGeom prst="roundRect">
          <a:avLst/>
        </a:prstGeom>
        <a:no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895349</xdr:colOff>
      <xdr:row>10</xdr:row>
      <xdr:rowOff>28575</xdr:rowOff>
    </xdr:from>
    <xdr:to>
      <xdr:col>8</xdr:col>
      <xdr:colOff>828674</xdr:colOff>
      <xdr:row>25</xdr:row>
      <xdr:rowOff>20955</xdr:rowOff>
    </xdr:to>
    <xdr:sp macro="" textlink="">
      <xdr:nvSpPr>
        <xdr:cNvPr id="3" name="Rectangle : coins arrondis 2">
          <a:extLst>
            <a:ext uri="{FF2B5EF4-FFF2-40B4-BE49-F238E27FC236}">
              <a16:creationId xmlns:a16="http://schemas.microsoft.com/office/drawing/2014/main" id="{00000000-0008-0000-0400-000003000000}"/>
            </a:ext>
          </a:extLst>
        </xdr:cNvPr>
        <xdr:cNvSpPr/>
      </xdr:nvSpPr>
      <xdr:spPr>
        <a:xfrm>
          <a:off x="1219199" y="3505200"/>
          <a:ext cx="12982575" cy="4954905"/>
        </a:xfrm>
        <a:prstGeom prst="roundRect">
          <a:avLst/>
        </a:prstGeom>
        <a:no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392C8-A1BF-4CFC-AFC4-182B59C08E59}">
  <dimension ref="B7:F40"/>
  <sheetViews>
    <sheetView view="pageBreakPreview" zoomScaleNormal="100" zoomScaleSheetLayoutView="100" workbookViewId="0">
      <selection activeCell="B9" sqref="B9:E9"/>
    </sheetView>
  </sheetViews>
  <sheetFormatPr baseColWidth="10" defaultColWidth="11.42578125" defaultRowHeight="15" x14ac:dyDescent="0.25"/>
  <cols>
    <col min="1" max="1" width="3.42578125" style="10" customWidth="1"/>
    <col min="2" max="2" width="26.42578125" style="10" customWidth="1"/>
    <col min="3" max="3" width="22.85546875" style="10" customWidth="1"/>
    <col min="4" max="4" width="64.28515625" style="10" customWidth="1"/>
    <col min="5" max="5" width="12.42578125" style="10" customWidth="1"/>
    <col min="6" max="7" width="0.140625" style="10" customWidth="1"/>
    <col min="8" max="16384" width="11.42578125" style="10"/>
  </cols>
  <sheetData>
    <row r="7" spans="2:6" ht="17.25" customHeight="1" x14ac:dyDescent="0.25">
      <c r="B7" s="127" t="s">
        <v>244</v>
      </c>
      <c r="C7" s="127"/>
      <c r="D7" s="127"/>
      <c r="E7" s="127"/>
      <c r="F7" s="77"/>
    </row>
    <row r="8" spans="2:6" ht="6" customHeight="1" x14ac:dyDescent="0.25">
      <c r="B8" s="77"/>
      <c r="C8" s="77"/>
      <c r="D8" s="77"/>
      <c r="E8" s="77"/>
      <c r="F8" s="77"/>
    </row>
    <row r="9" spans="2:6" ht="60" customHeight="1" x14ac:dyDescent="0.25">
      <c r="B9" s="128" t="s">
        <v>261</v>
      </c>
      <c r="C9" s="128"/>
      <c r="D9" s="128"/>
      <c r="E9" s="128"/>
      <c r="F9" s="90"/>
    </row>
    <row r="10" spans="2:6" ht="16.5" x14ac:dyDescent="0.25">
      <c r="B10" s="129" t="s">
        <v>140</v>
      </c>
      <c r="C10" s="129"/>
      <c r="D10" s="129"/>
      <c r="E10" s="129"/>
      <c r="F10" s="91"/>
    </row>
    <row r="11" spans="2:6" ht="15.6" customHeight="1" x14ac:dyDescent="0.25">
      <c r="B11" s="126" t="s">
        <v>262</v>
      </c>
      <c r="C11" s="126"/>
      <c r="D11" s="126"/>
      <c r="E11" s="108"/>
      <c r="F11" s="92"/>
    </row>
    <row r="12" spans="2:6" ht="40.5" customHeight="1" x14ac:dyDescent="0.25">
      <c r="B12" s="130" t="s">
        <v>263</v>
      </c>
      <c r="C12" s="130"/>
      <c r="D12" s="130"/>
      <c r="E12" s="130"/>
      <c r="F12" s="92"/>
    </row>
    <row r="13" spans="2:6" ht="15.75" customHeight="1" x14ac:dyDescent="0.25">
      <c r="B13" s="126" t="s">
        <v>242</v>
      </c>
      <c r="C13" s="126"/>
      <c r="D13" s="126"/>
      <c r="E13" s="109"/>
      <c r="F13" s="77"/>
    </row>
    <row r="14" spans="2:6" ht="50.25" customHeight="1" x14ac:dyDescent="0.25">
      <c r="B14" s="132" t="s">
        <v>237</v>
      </c>
      <c r="C14" s="132"/>
      <c r="D14" s="132"/>
      <c r="E14" s="132"/>
      <c r="F14" s="18"/>
    </row>
    <row r="15" spans="2:6" ht="15.75" x14ac:dyDescent="0.25">
      <c r="B15" s="46" t="s">
        <v>217</v>
      </c>
      <c r="C15" s="133" t="s">
        <v>219</v>
      </c>
      <c r="D15" s="134"/>
      <c r="E15" s="93"/>
      <c r="F15" s="93"/>
    </row>
    <row r="16" spans="2:6" ht="15.75" x14ac:dyDescent="0.25">
      <c r="B16" s="46" t="s">
        <v>228</v>
      </c>
      <c r="C16" s="135" t="s">
        <v>264</v>
      </c>
      <c r="D16" s="136"/>
      <c r="E16" s="93"/>
      <c r="F16" s="93"/>
    </row>
    <row r="17" spans="2:6" ht="15.75" x14ac:dyDescent="0.25">
      <c r="B17" s="46" t="s">
        <v>213</v>
      </c>
      <c r="C17" s="135" t="s">
        <v>223</v>
      </c>
      <c r="D17" s="136"/>
      <c r="E17" s="93"/>
      <c r="F17" s="93"/>
    </row>
    <row r="18" spans="2:6" ht="27.75" customHeight="1" x14ac:dyDescent="0.25">
      <c r="B18" s="46" t="s">
        <v>214</v>
      </c>
      <c r="C18" s="135" t="s">
        <v>220</v>
      </c>
      <c r="D18" s="136"/>
      <c r="E18" s="93"/>
      <c r="F18" s="93"/>
    </row>
    <row r="19" spans="2:6" ht="27" customHeight="1" x14ac:dyDescent="0.25">
      <c r="B19" s="46" t="s">
        <v>218</v>
      </c>
      <c r="C19" s="135" t="s">
        <v>169</v>
      </c>
      <c r="D19" s="136"/>
      <c r="E19" s="93"/>
      <c r="F19" s="93"/>
    </row>
    <row r="20" spans="2:6" ht="26.45" customHeight="1" x14ac:dyDescent="0.25">
      <c r="B20" s="46" t="s">
        <v>171</v>
      </c>
      <c r="C20" s="135" t="s">
        <v>265</v>
      </c>
      <c r="D20" s="136"/>
      <c r="E20" s="93"/>
      <c r="F20" s="93"/>
    </row>
    <row r="21" spans="2:6" ht="30" customHeight="1" x14ac:dyDescent="0.25">
      <c r="B21" s="46" t="s">
        <v>170</v>
      </c>
      <c r="C21" s="135" t="s">
        <v>221</v>
      </c>
      <c r="D21" s="136"/>
      <c r="E21" s="93"/>
      <c r="F21" s="93"/>
    </row>
    <row r="22" spans="2:6" ht="28.5" customHeight="1" x14ac:dyDescent="0.25">
      <c r="B22" s="46" t="s">
        <v>226</v>
      </c>
      <c r="C22" s="135" t="s">
        <v>222</v>
      </c>
      <c r="D22" s="136"/>
      <c r="E22" s="93"/>
      <c r="F22" s="93"/>
    </row>
    <row r="23" spans="2:6" ht="30" customHeight="1" x14ac:dyDescent="0.25">
      <c r="B23" s="137" t="s">
        <v>235</v>
      </c>
      <c r="C23" s="137"/>
      <c r="D23" s="137"/>
      <c r="E23" s="137"/>
      <c r="F23" s="18"/>
    </row>
    <row r="24" spans="2:6" ht="15.75" x14ac:dyDescent="0.25">
      <c r="B24" s="46" t="s">
        <v>229</v>
      </c>
      <c r="C24" s="46" t="s">
        <v>225</v>
      </c>
      <c r="D24" s="77"/>
      <c r="E24" s="93"/>
      <c r="F24" s="93"/>
    </row>
    <row r="25" spans="2:6" ht="15.75" customHeight="1" x14ac:dyDescent="0.25">
      <c r="B25" s="94" t="s">
        <v>228</v>
      </c>
      <c r="C25" s="95" t="s">
        <v>228</v>
      </c>
      <c r="D25" s="77"/>
      <c r="E25" s="93"/>
      <c r="F25" s="93"/>
    </row>
    <row r="26" spans="2:6" ht="15.75" x14ac:dyDescent="0.25">
      <c r="B26" s="96" t="s">
        <v>213</v>
      </c>
      <c r="C26" s="131" t="s">
        <v>224</v>
      </c>
      <c r="D26" s="77"/>
      <c r="E26" s="93"/>
      <c r="F26" s="93"/>
    </row>
    <row r="27" spans="2:6" ht="15.75" x14ac:dyDescent="0.25">
      <c r="B27" s="96" t="s">
        <v>214</v>
      </c>
      <c r="C27" s="131"/>
      <c r="D27" s="77"/>
      <c r="E27" s="93"/>
      <c r="F27" s="93"/>
    </row>
    <row r="28" spans="2:6" ht="15.75" x14ac:dyDescent="0.25">
      <c r="B28" s="96" t="s">
        <v>218</v>
      </c>
      <c r="C28" s="131" t="s">
        <v>239</v>
      </c>
      <c r="D28" s="77"/>
      <c r="E28" s="93"/>
      <c r="F28" s="93"/>
    </row>
    <row r="29" spans="2:6" ht="15.75" x14ac:dyDescent="0.25">
      <c r="B29" s="96" t="s">
        <v>171</v>
      </c>
      <c r="C29" s="131"/>
      <c r="D29" s="77"/>
      <c r="E29" s="93"/>
      <c r="F29" s="93"/>
    </row>
    <row r="30" spans="2:6" ht="15.75" x14ac:dyDescent="0.25">
      <c r="B30" s="96" t="s">
        <v>170</v>
      </c>
      <c r="C30" s="131" t="s">
        <v>240</v>
      </c>
      <c r="D30" s="77"/>
      <c r="E30" s="93"/>
      <c r="F30" s="93"/>
    </row>
    <row r="31" spans="2:6" ht="15.75" x14ac:dyDescent="0.25">
      <c r="B31" s="96" t="s">
        <v>226</v>
      </c>
      <c r="C31" s="131"/>
      <c r="D31" s="77"/>
      <c r="E31" s="93"/>
      <c r="F31" s="93"/>
    </row>
    <row r="32" spans="2:6" ht="22.15" customHeight="1" x14ac:dyDescent="0.25">
      <c r="B32" s="126" t="s">
        <v>257</v>
      </c>
      <c r="C32" s="126"/>
      <c r="D32" s="126"/>
      <c r="E32" s="109"/>
      <c r="F32" s="97"/>
    </row>
    <row r="33" spans="2:6" ht="36" customHeight="1" x14ac:dyDescent="0.25">
      <c r="B33" s="130" t="s">
        <v>266</v>
      </c>
      <c r="C33" s="130"/>
      <c r="D33" s="130"/>
      <c r="E33" s="130"/>
      <c r="F33" s="97"/>
    </row>
    <row r="34" spans="2:6" ht="15.75" x14ac:dyDescent="0.25">
      <c r="B34" s="126" t="s">
        <v>254</v>
      </c>
      <c r="C34" s="126"/>
      <c r="D34" s="126"/>
      <c r="E34" s="109"/>
      <c r="F34" s="77"/>
    </row>
    <row r="35" spans="2:6" ht="38.450000000000003" customHeight="1" x14ac:dyDescent="0.25">
      <c r="B35" s="130" t="s">
        <v>267</v>
      </c>
      <c r="C35" s="130"/>
      <c r="D35" s="130"/>
      <c r="E35" s="130"/>
      <c r="F35" s="90"/>
    </row>
    <row r="36" spans="2:6" ht="15.75" x14ac:dyDescent="0.25">
      <c r="B36" s="126" t="s">
        <v>255</v>
      </c>
      <c r="C36" s="126"/>
      <c r="D36" s="126"/>
      <c r="E36" s="109"/>
      <c r="F36" s="77"/>
    </row>
    <row r="37" spans="2:6" ht="56.45" customHeight="1" x14ac:dyDescent="0.25">
      <c r="B37" s="130" t="s">
        <v>268</v>
      </c>
      <c r="C37" s="130"/>
      <c r="D37" s="130"/>
      <c r="E37" s="130"/>
      <c r="F37" s="18"/>
    </row>
    <row r="38" spans="2:6" ht="15.75" x14ac:dyDescent="0.25">
      <c r="B38" s="138" t="s">
        <v>256</v>
      </c>
      <c r="C38" s="138"/>
      <c r="D38" s="138"/>
      <c r="E38" s="109"/>
      <c r="F38" s="77"/>
    </row>
    <row r="39" spans="2:6" ht="55.9" customHeight="1" x14ac:dyDescent="0.25">
      <c r="B39" s="130" t="s">
        <v>269</v>
      </c>
      <c r="C39" s="130"/>
      <c r="D39" s="130"/>
      <c r="E39" s="130"/>
      <c r="F39" s="18"/>
    </row>
    <row r="40" spans="2:6" ht="15.75" x14ac:dyDescent="0.25">
      <c r="B40" s="110"/>
      <c r="C40" s="110"/>
      <c r="D40" s="111"/>
      <c r="E40" s="111"/>
    </row>
  </sheetData>
  <sheetProtection algorithmName="SHA-512" hashValue="spm5n2v/4ddemioJpj2sErPH0MHfAr09d3jraNXsWMmYMCmwXCozjd4uEts8ZcLY/RQEy28HzUKGOh0affER+Q==" saltValue="Z6yg4tVyzibiWC63K0mm5Q==" spinCount="100000" sheet="1" objects="1" scenarios="1"/>
  <mergeCells count="27">
    <mergeCell ref="C21:D21"/>
    <mergeCell ref="C22:D22"/>
    <mergeCell ref="B23:E23"/>
    <mergeCell ref="B39:E39"/>
    <mergeCell ref="C28:C29"/>
    <mergeCell ref="C30:C31"/>
    <mergeCell ref="B35:E35"/>
    <mergeCell ref="B37:E37"/>
    <mergeCell ref="B33:E33"/>
    <mergeCell ref="B38:D38"/>
    <mergeCell ref="B36:D36"/>
    <mergeCell ref="B11:D11"/>
    <mergeCell ref="B13:D13"/>
    <mergeCell ref="B32:D32"/>
    <mergeCell ref="B34:D34"/>
    <mergeCell ref="B7:E7"/>
    <mergeCell ref="B9:E9"/>
    <mergeCell ref="B10:E10"/>
    <mergeCell ref="B12:E12"/>
    <mergeCell ref="C26:C27"/>
    <mergeCell ref="B14:E14"/>
    <mergeCell ref="C15:D15"/>
    <mergeCell ref="C16:D16"/>
    <mergeCell ref="C17:D17"/>
    <mergeCell ref="C18:D18"/>
    <mergeCell ref="C19:D19"/>
    <mergeCell ref="C20:D20"/>
  </mergeCells>
  <hyperlinks>
    <hyperlink ref="B34" location="'synthèse_niveau_conformité '!A1" display="3.  Synthèse du niveau de conformité" xr:uid="{7D87F7D0-E054-4B9A-9A03-0BFB2E2F63A3}"/>
    <hyperlink ref="B36" location="'Etat d''avancement '!A1" display="4. Etat d'avancement" xr:uid="{08A1A341-965E-41CC-9383-7FA877E4C8E0}"/>
    <hyperlink ref="B38" location="'Indicateurs de la SSI'!A1" display="5. Indicateurs de la SSI" xr:uid="{D014F91E-8E23-4DE0-92EF-D3BB029A8400}"/>
    <hyperlink ref="B32" location="'synthèse_niveau_conformité '!A1" display="3.  Synthèse du niveau de conformité" xr:uid="{C3FDDAAF-9518-4D45-8B05-BC0E3B6F3320}"/>
    <hyperlink ref="B11" location="'Identification de l''entité'!A1" display="1.Identification de l'entité" xr:uid="{10FFA5A8-16FD-447F-9FB5-C0963F66BDE0}"/>
    <hyperlink ref="B11:D11" location="'Identification entité ou IIV'!Zone_d_impression" display="1.Identification de l'entité ou de l'IIV" xr:uid="{769940A2-227C-4301-8369-43C2F7241383}"/>
    <hyperlink ref="B13:E13" location="Evaluation_MO_DNSSI!Zone_d_impression" display="2. Evaluation de la mise en œuvre des règles de la DNSSI" xr:uid="{8608A4E7-18BC-4816-926A-B271A5E95F4D}"/>
    <hyperlink ref="B32:E32" location="'Synthèse niveau de maturité'!Zone_d_impression" display="3.  Synthèse du niveau de maturité SSI par rapport aux règles de la DNSSI" xr:uid="{45E12698-4E64-4D89-9FA0-50687CE1C75D}"/>
    <hyperlink ref="B34:E34" location="'Synthèse niveau de conformité'!Zone_d_impression" display="4.  Synthèse du niveau de conformité à la DNSSI" xr:uid="{132DA1FA-AB5B-43BA-BE8D-8106FACBA189}"/>
    <hyperlink ref="B36:E36" location="'Etat d''avancement '!Zone_d_impression" display="5. Etat d'avancement " xr:uid="{991493E5-E159-4D26-AEEA-1F492315B485}"/>
    <hyperlink ref="B38:E38" location="'Indicateurs de la SSI'!Zone_d_impression" display="6. Indicateurs de la SSI" xr:uid="{AF216CDF-F7D9-402B-8492-2763531699C5}"/>
    <hyperlink ref="B38:D38" location="'Indicateurs de la SSI'!A1" display="6. Indicateurs de la SSI" xr:uid="{75F2F28D-F4BF-445F-A49C-26782B05F9F7}"/>
  </hyperlinks>
  <pageMargins left="0.7" right="0.7" top="0.75" bottom="0.75" header="0.3" footer="0.3"/>
  <pageSetup paperSize="9" orientation="landscape" r:id="rId1"/>
  <headerFooter>
    <oddFooter>&amp;A&amp;RPage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5C95-15FC-4DE1-BE50-E7360F02FFE4}">
  <sheetPr>
    <pageSetUpPr fitToPage="1"/>
  </sheetPr>
  <dimension ref="B1:IU98"/>
  <sheetViews>
    <sheetView view="pageBreakPreview" zoomScaleNormal="100" zoomScaleSheetLayoutView="100" workbookViewId="0">
      <selection activeCell="I8" sqref="I8"/>
    </sheetView>
  </sheetViews>
  <sheetFormatPr baseColWidth="10" defaultColWidth="11.42578125" defaultRowHeight="14.25" x14ac:dyDescent="0.25"/>
  <cols>
    <col min="1" max="1" width="3.28515625" style="78" customWidth="1"/>
    <col min="2" max="2" width="11.42578125" style="78"/>
    <col min="3" max="3" width="15" style="78" customWidth="1"/>
    <col min="4" max="4" width="3.28515625" style="78" customWidth="1"/>
    <col min="5" max="5" width="11.42578125" style="78"/>
    <col min="6" max="6" width="12.28515625" style="78" customWidth="1"/>
    <col min="7" max="7" width="9.42578125" style="78" customWidth="1"/>
    <col min="8" max="8" width="2.7109375" style="78" customWidth="1"/>
    <col min="9" max="16384" width="11.42578125" style="78"/>
  </cols>
  <sheetData>
    <row r="1" spans="2:7" ht="22.5" x14ac:dyDescent="0.25">
      <c r="B1" s="127" t="s">
        <v>270</v>
      </c>
      <c r="C1" s="127"/>
      <c r="D1" s="127"/>
      <c r="E1" s="127"/>
      <c r="F1" s="127"/>
      <c r="G1" s="127"/>
    </row>
    <row r="2" spans="2:7" ht="15" x14ac:dyDescent="0.25">
      <c r="B2" s="147"/>
      <c r="C2" s="147"/>
      <c r="D2" s="147"/>
      <c r="E2" s="147"/>
      <c r="F2" s="147"/>
      <c r="G2" s="147"/>
    </row>
    <row r="3" spans="2:7" x14ac:dyDescent="0.25">
      <c r="B3" s="142" t="s">
        <v>39</v>
      </c>
      <c r="C3" s="143"/>
      <c r="D3" s="143"/>
      <c r="E3" s="143"/>
      <c r="F3" s="143"/>
      <c r="G3" s="144"/>
    </row>
    <row r="4" spans="2:7" ht="15" x14ac:dyDescent="0.25">
      <c r="B4" s="145" t="s">
        <v>271</v>
      </c>
      <c r="C4" s="146"/>
      <c r="D4" s="139"/>
      <c r="E4" s="140"/>
      <c r="F4" s="140"/>
      <c r="G4" s="141"/>
    </row>
    <row r="5" spans="2:7" ht="15" x14ac:dyDescent="0.25">
      <c r="B5" s="150" t="s">
        <v>40</v>
      </c>
      <c r="C5" s="151"/>
      <c r="D5" s="139"/>
      <c r="E5" s="140"/>
      <c r="F5" s="140"/>
      <c r="G5" s="141"/>
    </row>
    <row r="6" spans="2:7" ht="15" x14ac:dyDescent="0.25">
      <c r="B6" s="150" t="s">
        <v>41</v>
      </c>
      <c r="C6" s="152"/>
      <c r="D6" s="139"/>
      <c r="E6" s="140"/>
      <c r="F6" s="140"/>
      <c r="G6" s="141"/>
    </row>
    <row r="7" spans="2:7" ht="15" x14ac:dyDescent="0.25">
      <c r="B7" s="145" t="s">
        <v>42</v>
      </c>
      <c r="C7" s="146"/>
      <c r="D7" s="139"/>
      <c r="E7" s="140"/>
      <c r="F7" s="140"/>
      <c r="G7" s="141"/>
    </row>
    <row r="8" spans="2:7" ht="15" x14ac:dyDescent="0.25">
      <c r="B8" s="153" t="s">
        <v>43</v>
      </c>
      <c r="C8" s="153"/>
      <c r="D8" s="139"/>
      <c r="E8" s="140"/>
      <c r="F8" s="140"/>
      <c r="G8" s="141"/>
    </row>
    <row r="9" spans="2:7" ht="15" customHeight="1" x14ac:dyDescent="0.25">
      <c r="B9" s="148"/>
      <c r="C9" s="148"/>
      <c r="D9" s="148"/>
      <c r="E9" s="148"/>
      <c r="F9" s="148"/>
      <c r="G9" s="148"/>
    </row>
    <row r="10" spans="2:7" ht="15" customHeight="1" x14ac:dyDescent="0.25">
      <c r="B10" s="147"/>
      <c r="C10" s="147"/>
      <c r="D10" s="147"/>
      <c r="E10" s="147"/>
      <c r="F10" s="147"/>
      <c r="G10" s="147"/>
    </row>
    <row r="11" spans="2:7" x14ac:dyDescent="0.25">
      <c r="B11" s="142" t="s">
        <v>44</v>
      </c>
      <c r="C11" s="143"/>
      <c r="D11" s="143"/>
      <c r="E11" s="143"/>
      <c r="F11" s="143"/>
      <c r="G11" s="144"/>
    </row>
    <row r="12" spans="2:7" ht="15" x14ac:dyDescent="0.25">
      <c r="B12" s="79" t="s">
        <v>45</v>
      </c>
      <c r="C12" s="80"/>
      <c r="D12" s="139"/>
      <c r="E12" s="140"/>
      <c r="F12" s="140"/>
      <c r="G12" s="141"/>
    </row>
    <row r="13" spans="2:7" ht="15" x14ac:dyDescent="0.25">
      <c r="B13" s="81" t="s">
        <v>46</v>
      </c>
      <c r="C13" s="80"/>
      <c r="D13" s="139"/>
      <c r="E13" s="140"/>
      <c r="F13" s="140"/>
      <c r="G13" s="141"/>
    </row>
    <row r="14" spans="2:7" ht="15" x14ac:dyDescent="0.25">
      <c r="B14" s="82" t="s">
        <v>47</v>
      </c>
      <c r="C14" s="83"/>
      <c r="D14" s="139"/>
      <c r="E14" s="140"/>
      <c r="F14" s="140"/>
      <c r="G14" s="141"/>
    </row>
    <row r="15" spans="2:7" ht="15" x14ac:dyDescent="0.25">
      <c r="B15" s="84" t="s">
        <v>48</v>
      </c>
      <c r="C15" s="85"/>
      <c r="D15" s="139"/>
      <c r="E15" s="140"/>
      <c r="F15" s="140"/>
      <c r="G15" s="141"/>
    </row>
    <row r="16" spans="2:7" ht="15" x14ac:dyDescent="0.25">
      <c r="B16" s="149"/>
      <c r="C16" s="149"/>
      <c r="D16" s="149"/>
      <c r="E16" s="149"/>
      <c r="F16" s="149"/>
      <c r="G16" s="149"/>
    </row>
    <row r="17" spans="2:7" x14ac:dyDescent="0.25">
      <c r="B17" s="142" t="s">
        <v>49</v>
      </c>
      <c r="C17" s="143"/>
      <c r="D17" s="143"/>
      <c r="E17" s="143"/>
      <c r="F17" s="143"/>
      <c r="G17" s="144"/>
    </row>
    <row r="18" spans="2:7" ht="15" x14ac:dyDescent="0.25">
      <c r="B18" s="86" t="s">
        <v>50</v>
      </c>
      <c r="C18" s="86"/>
      <c r="D18" s="139"/>
      <c r="E18" s="140"/>
      <c r="F18" s="140"/>
      <c r="G18" s="141"/>
    </row>
    <row r="19" spans="2:7" ht="15" x14ac:dyDescent="0.25">
      <c r="B19" s="145" t="s">
        <v>51</v>
      </c>
      <c r="C19" s="146"/>
      <c r="D19" s="139"/>
      <c r="E19" s="140"/>
      <c r="F19" s="140"/>
      <c r="G19" s="141"/>
    </row>
    <row r="20" spans="2:7" ht="15" x14ac:dyDescent="0.25">
      <c r="B20" s="145" t="s">
        <v>52</v>
      </c>
      <c r="C20" s="146"/>
      <c r="D20" s="139"/>
      <c r="E20" s="140"/>
      <c r="F20" s="140"/>
      <c r="G20" s="141"/>
    </row>
    <row r="21" spans="2:7" ht="15" x14ac:dyDescent="0.25">
      <c r="B21" s="145" t="s">
        <v>53</v>
      </c>
      <c r="C21" s="146"/>
      <c r="D21" s="139"/>
      <c r="E21" s="140"/>
      <c r="F21" s="140"/>
      <c r="G21" s="141"/>
    </row>
    <row r="75" ht="15" customHeight="1" x14ac:dyDescent="0.25"/>
    <row r="87" spans="12:255" x14ac:dyDescent="0.25">
      <c r="L87" s="87"/>
      <c r="M87" s="88"/>
      <c r="O87" s="87"/>
      <c r="R87" s="88"/>
      <c r="T87" s="89"/>
      <c r="U87" s="88"/>
      <c r="W87" s="87"/>
      <c r="Z87" s="88"/>
      <c r="AB87" s="89"/>
      <c r="AC87" s="88"/>
      <c r="AE87" s="87"/>
      <c r="AH87" s="88"/>
      <c r="AJ87" s="89"/>
      <c r="AK87" s="88"/>
      <c r="AM87" s="87"/>
      <c r="AP87" s="88"/>
      <c r="AR87" s="89"/>
      <c r="AS87" s="88"/>
      <c r="AU87" s="87"/>
      <c r="AX87" s="88"/>
      <c r="AZ87" s="89"/>
      <c r="BA87" s="88"/>
      <c r="BC87" s="87"/>
      <c r="BF87" s="88"/>
      <c r="BH87" s="89"/>
      <c r="BI87" s="88"/>
      <c r="BK87" s="87"/>
      <c r="BN87" s="88"/>
      <c r="BP87" s="89"/>
      <c r="BQ87" s="88"/>
      <c r="BS87" s="87"/>
      <c r="BV87" s="88"/>
      <c r="BX87" s="89"/>
      <c r="BY87" s="88"/>
      <c r="CA87" s="87"/>
      <c r="CD87" s="88"/>
      <c r="CF87" s="89"/>
      <c r="CG87" s="88"/>
      <c r="CI87" s="87"/>
      <c r="CL87" s="88"/>
      <c r="CN87" s="89"/>
      <c r="CO87" s="88"/>
      <c r="CQ87" s="87"/>
      <c r="CT87" s="88"/>
      <c r="CV87" s="89"/>
      <c r="CW87" s="88"/>
      <c r="CY87" s="87"/>
      <c r="DB87" s="88"/>
      <c r="DD87" s="89"/>
      <c r="DE87" s="88"/>
      <c r="DG87" s="87"/>
      <c r="DJ87" s="88"/>
      <c r="DL87" s="89"/>
      <c r="DM87" s="88"/>
      <c r="DO87" s="87"/>
      <c r="DR87" s="88"/>
      <c r="DT87" s="89"/>
      <c r="DU87" s="88"/>
      <c r="DW87" s="87"/>
      <c r="DZ87" s="88"/>
      <c r="EB87" s="89"/>
      <c r="EC87" s="88"/>
      <c r="EE87" s="87"/>
      <c r="EH87" s="88"/>
      <c r="EJ87" s="89"/>
      <c r="EK87" s="88"/>
      <c r="EM87" s="87"/>
      <c r="EP87" s="88"/>
      <c r="ER87" s="89"/>
      <c r="ES87" s="88"/>
      <c r="EU87" s="87"/>
      <c r="EX87" s="88"/>
      <c r="EZ87" s="89"/>
      <c r="FA87" s="88"/>
      <c r="FC87" s="87"/>
      <c r="FF87" s="88"/>
      <c r="FH87" s="89"/>
      <c r="FI87" s="88"/>
      <c r="FK87" s="87"/>
      <c r="FN87" s="88"/>
      <c r="FP87" s="89"/>
      <c r="FQ87" s="88"/>
      <c r="FS87" s="87"/>
      <c r="FV87" s="88"/>
      <c r="FX87" s="89"/>
      <c r="FY87" s="88"/>
      <c r="GA87" s="87"/>
      <c r="GD87" s="88"/>
      <c r="GF87" s="89"/>
      <c r="GG87" s="88"/>
      <c r="GI87" s="87"/>
      <c r="GL87" s="88"/>
      <c r="GN87" s="89"/>
      <c r="GO87" s="88"/>
      <c r="GQ87" s="87"/>
      <c r="GT87" s="88"/>
      <c r="GV87" s="89"/>
      <c r="GW87" s="88"/>
      <c r="GY87" s="87"/>
      <c r="HB87" s="88"/>
      <c r="HD87" s="89"/>
      <c r="HE87" s="88"/>
      <c r="HG87" s="87"/>
      <c r="HJ87" s="88"/>
      <c r="HL87" s="89"/>
      <c r="HM87" s="88"/>
      <c r="HO87" s="87"/>
      <c r="HR87" s="88"/>
      <c r="HT87" s="89"/>
      <c r="HU87" s="88"/>
      <c r="HW87" s="87"/>
      <c r="HZ87" s="88"/>
      <c r="IB87" s="89"/>
      <c r="IC87" s="88"/>
      <c r="IE87" s="87"/>
      <c r="IH87" s="88"/>
      <c r="IJ87" s="89"/>
      <c r="IK87" s="88"/>
      <c r="IM87" s="87"/>
      <c r="IP87" s="88"/>
      <c r="IR87" s="89"/>
      <c r="IS87" s="88"/>
      <c r="IU87" s="87"/>
    </row>
    <row r="88" spans="12:255" ht="15.75" customHeight="1" x14ac:dyDescent="0.25">
      <c r="L88" s="89"/>
      <c r="M88" s="88"/>
      <c r="O88" s="87"/>
      <c r="R88" s="88"/>
      <c r="T88" s="89"/>
      <c r="U88" s="88"/>
      <c r="W88" s="87"/>
      <c r="Z88" s="88"/>
      <c r="AB88" s="89"/>
      <c r="AC88" s="88"/>
      <c r="AE88" s="87"/>
      <c r="AH88" s="88"/>
      <c r="AJ88" s="89"/>
      <c r="AK88" s="88"/>
      <c r="AM88" s="87"/>
      <c r="AP88" s="88"/>
      <c r="AR88" s="89"/>
      <c r="AS88" s="88"/>
      <c r="AU88" s="87"/>
      <c r="AX88" s="88"/>
      <c r="AZ88" s="89"/>
      <c r="BA88" s="88"/>
      <c r="BC88" s="87"/>
      <c r="BF88" s="88"/>
      <c r="BH88" s="89"/>
      <c r="BI88" s="88"/>
      <c r="BK88" s="87"/>
      <c r="BN88" s="88"/>
      <c r="BP88" s="89"/>
      <c r="BQ88" s="88"/>
      <c r="BS88" s="87"/>
      <c r="BV88" s="88"/>
      <c r="BX88" s="89"/>
      <c r="BY88" s="88"/>
      <c r="CA88" s="87"/>
      <c r="CD88" s="88"/>
      <c r="CF88" s="89"/>
      <c r="CG88" s="88"/>
      <c r="CI88" s="87"/>
      <c r="CL88" s="88"/>
      <c r="CN88" s="89"/>
      <c r="CO88" s="88"/>
      <c r="CQ88" s="87"/>
      <c r="CT88" s="88"/>
      <c r="CV88" s="89"/>
      <c r="CW88" s="88"/>
      <c r="CY88" s="87"/>
      <c r="DB88" s="88"/>
      <c r="DD88" s="89"/>
      <c r="DE88" s="88"/>
      <c r="DG88" s="87"/>
      <c r="DJ88" s="88"/>
      <c r="DL88" s="89"/>
      <c r="DM88" s="88"/>
      <c r="DO88" s="87"/>
      <c r="DR88" s="88"/>
      <c r="DT88" s="89"/>
      <c r="DU88" s="88"/>
      <c r="DW88" s="87"/>
      <c r="DZ88" s="88"/>
      <c r="EB88" s="89"/>
      <c r="EC88" s="88"/>
      <c r="EE88" s="87"/>
      <c r="EH88" s="88"/>
      <c r="EJ88" s="89"/>
      <c r="EK88" s="88"/>
      <c r="EM88" s="87"/>
      <c r="EP88" s="88"/>
      <c r="ER88" s="89"/>
      <c r="ES88" s="88"/>
      <c r="EU88" s="87"/>
      <c r="EX88" s="88"/>
      <c r="EZ88" s="89"/>
      <c r="FA88" s="88"/>
      <c r="FC88" s="87"/>
      <c r="FF88" s="88"/>
      <c r="FH88" s="89"/>
      <c r="FI88" s="88"/>
      <c r="FK88" s="87"/>
      <c r="FN88" s="88"/>
      <c r="FP88" s="89"/>
      <c r="FQ88" s="88"/>
      <c r="FS88" s="87"/>
      <c r="FV88" s="88"/>
      <c r="FX88" s="89"/>
      <c r="FY88" s="88"/>
      <c r="GA88" s="87"/>
      <c r="GD88" s="88"/>
      <c r="GF88" s="89"/>
      <c r="GG88" s="88"/>
      <c r="GI88" s="87"/>
      <c r="GL88" s="88"/>
      <c r="GN88" s="89"/>
      <c r="GO88" s="88"/>
      <c r="GQ88" s="87"/>
      <c r="GT88" s="88"/>
      <c r="GV88" s="89"/>
      <c r="GW88" s="88"/>
      <c r="GY88" s="87"/>
      <c r="HB88" s="88"/>
      <c r="HD88" s="89"/>
      <c r="HE88" s="88"/>
      <c r="HG88" s="87"/>
      <c r="HJ88" s="88"/>
      <c r="HL88" s="89"/>
      <c r="HM88" s="88"/>
      <c r="HO88" s="87"/>
      <c r="HR88" s="88"/>
      <c r="HT88" s="89"/>
      <c r="HU88" s="88"/>
      <c r="HW88" s="87"/>
      <c r="HZ88" s="88"/>
      <c r="IB88" s="89"/>
      <c r="IC88" s="88"/>
      <c r="IE88" s="87"/>
      <c r="IH88" s="88"/>
      <c r="IJ88" s="89"/>
      <c r="IK88" s="88"/>
      <c r="IM88" s="87"/>
      <c r="IP88" s="88"/>
      <c r="IR88" s="89"/>
      <c r="IS88" s="88"/>
      <c r="IU88" s="87"/>
    </row>
    <row r="89" spans="12:255" x14ac:dyDescent="0.25">
      <c r="L89" s="89"/>
      <c r="M89" s="88"/>
      <c r="O89" s="87"/>
      <c r="R89" s="88"/>
      <c r="T89" s="89"/>
      <c r="U89" s="88"/>
      <c r="W89" s="87"/>
      <c r="Z89" s="88"/>
      <c r="AB89" s="89"/>
      <c r="AC89" s="88"/>
      <c r="AE89" s="87"/>
      <c r="AH89" s="88"/>
      <c r="AJ89" s="89"/>
      <c r="AK89" s="88"/>
      <c r="AM89" s="87"/>
      <c r="AP89" s="88"/>
      <c r="AR89" s="89"/>
      <c r="AS89" s="88"/>
      <c r="AU89" s="87"/>
      <c r="AX89" s="88"/>
      <c r="AZ89" s="89"/>
      <c r="BA89" s="88"/>
      <c r="BC89" s="87"/>
      <c r="BF89" s="88"/>
      <c r="BH89" s="89"/>
      <c r="BI89" s="88"/>
      <c r="BK89" s="87"/>
      <c r="BN89" s="88"/>
      <c r="BP89" s="89"/>
      <c r="BQ89" s="88"/>
      <c r="BS89" s="87"/>
      <c r="BV89" s="88"/>
      <c r="BX89" s="89"/>
      <c r="BY89" s="88"/>
      <c r="CA89" s="87"/>
      <c r="CD89" s="88"/>
      <c r="CF89" s="89"/>
      <c r="CG89" s="88"/>
      <c r="CI89" s="87"/>
      <c r="CL89" s="88"/>
      <c r="CN89" s="89"/>
      <c r="CO89" s="88"/>
      <c r="CQ89" s="87"/>
      <c r="CT89" s="88"/>
      <c r="CV89" s="89"/>
      <c r="CW89" s="88"/>
      <c r="CY89" s="87"/>
      <c r="DB89" s="88"/>
      <c r="DD89" s="89"/>
      <c r="DE89" s="88"/>
      <c r="DG89" s="87"/>
      <c r="DJ89" s="88"/>
      <c r="DL89" s="89"/>
      <c r="DM89" s="88"/>
      <c r="DO89" s="87"/>
      <c r="DR89" s="88"/>
      <c r="DT89" s="89"/>
      <c r="DU89" s="88"/>
      <c r="DW89" s="87"/>
      <c r="DZ89" s="88"/>
      <c r="EB89" s="89"/>
      <c r="EC89" s="88"/>
      <c r="EE89" s="87"/>
      <c r="EH89" s="88"/>
      <c r="EJ89" s="89"/>
      <c r="EK89" s="88"/>
      <c r="EM89" s="87"/>
      <c r="EP89" s="88"/>
      <c r="ER89" s="89"/>
      <c r="ES89" s="88"/>
      <c r="EU89" s="87"/>
      <c r="EX89" s="88"/>
      <c r="EZ89" s="89"/>
      <c r="FA89" s="88"/>
      <c r="FC89" s="87"/>
      <c r="FF89" s="88"/>
      <c r="FH89" s="89"/>
      <c r="FI89" s="88"/>
      <c r="FK89" s="87"/>
      <c r="FN89" s="88"/>
      <c r="FP89" s="89"/>
      <c r="FQ89" s="88"/>
      <c r="FS89" s="87"/>
      <c r="FV89" s="88"/>
      <c r="FX89" s="89"/>
      <c r="FY89" s="88"/>
      <c r="GA89" s="87"/>
      <c r="GD89" s="88"/>
      <c r="GF89" s="89"/>
      <c r="GG89" s="88"/>
      <c r="GI89" s="87"/>
      <c r="GL89" s="88"/>
      <c r="GN89" s="89"/>
      <c r="GO89" s="88"/>
      <c r="GQ89" s="87"/>
      <c r="GT89" s="88"/>
      <c r="GV89" s="89"/>
      <c r="GW89" s="88"/>
      <c r="GY89" s="87"/>
      <c r="HB89" s="88"/>
      <c r="HD89" s="89"/>
      <c r="HE89" s="88"/>
      <c r="HG89" s="87"/>
      <c r="HJ89" s="88"/>
      <c r="HL89" s="89"/>
      <c r="HM89" s="88"/>
      <c r="HO89" s="87"/>
      <c r="HR89" s="88"/>
      <c r="HT89" s="89"/>
      <c r="HU89" s="88"/>
      <c r="HW89" s="87"/>
      <c r="HZ89" s="88"/>
      <c r="IB89" s="89"/>
      <c r="IC89" s="88"/>
      <c r="IE89" s="87"/>
      <c r="IH89" s="88"/>
      <c r="IJ89" s="89"/>
      <c r="IK89" s="88"/>
      <c r="IM89" s="87"/>
      <c r="IP89" s="88"/>
      <c r="IR89" s="89"/>
      <c r="IS89" s="88"/>
      <c r="IU89" s="87"/>
    </row>
    <row r="90" spans="12:255" x14ac:dyDescent="0.25">
      <c r="L90" s="89"/>
      <c r="M90" s="88"/>
      <c r="O90" s="87"/>
      <c r="R90" s="88"/>
      <c r="T90" s="89"/>
      <c r="U90" s="88"/>
      <c r="W90" s="87"/>
      <c r="Z90" s="88"/>
      <c r="AB90" s="89"/>
      <c r="AC90" s="88"/>
      <c r="AE90" s="87"/>
      <c r="AH90" s="88"/>
      <c r="AJ90" s="89"/>
      <c r="AK90" s="88"/>
      <c r="AM90" s="87"/>
      <c r="AP90" s="88"/>
      <c r="AR90" s="89"/>
      <c r="AS90" s="88"/>
      <c r="AU90" s="87"/>
      <c r="AX90" s="88"/>
      <c r="AZ90" s="89"/>
      <c r="BA90" s="88"/>
      <c r="BC90" s="87"/>
      <c r="BF90" s="88"/>
      <c r="BH90" s="89"/>
      <c r="BI90" s="88"/>
      <c r="BK90" s="87"/>
      <c r="BN90" s="88"/>
      <c r="BP90" s="89"/>
      <c r="BQ90" s="88"/>
      <c r="BS90" s="87"/>
      <c r="BV90" s="88"/>
      <c r="BX90" s="89"/>
      <c r="BY90" s="88"/>
      <c r="CA90" s="87"/>
      <c r="CD90" s="88"/>
      <c r="CF90" s="89"/>
      <c r="CG90" s="88"/>
      <c r="CI90" s="87"/>
      <c r="CL90" s="88"/>
      <c r="CN90" s="89"/>
      <c r="CO90" s="88"/>
      <c r="CQ90" s="87"/>
      <c r="CT90" s="88"/>
      <c r="CV90" s="89"/>
      <c r="CW90" s="88"/>
      <c r="CY90" s="87"/>
      <c r="DB90" s="88"/>
      <c r="DD90" s="89"/>
      <c r="DE90" s="88"/>
      <c r="DG90" s="87"/>
      <c r="DJ90" s="88"/>
      <c r="DL90" s="89"/>
      <c r="DM90" s="88"/>
      <c r="DO90" s="87"/>
      <c r="DR90" s="88"/>
      <c r="DT90" s="89"/>
      <c r="DU90" s="88"/>
      <c r="DW90" s="87"/>
      <c r="DZ90" s="88"/>
      <c r="EB90" s="89"/>
      <c r="EC90" s="88"/>
      <c r="EE90" s="87"/>
      <c r="EH90" s="88"/>
      <c r="EJ90" s="89"/>
      <c r="EK90" s="88"/>
      <c r="EM90" s="87"/>
      <c r="EP90" s="88"/>
      <c r="ER90" s="89"/>
      <c r="ES90" s="88"/>
      <c r="EU90" s="87"/>
      <c r="EX90" s="88"/>
      <c r="EZ90" s="89"/>
      <c r="FA90" s="88"/>
      <c r="FC90" s="87"/>
      <c r="FF90" s="88"/>
      <c r="FH90" s="89"/>
      <c r="FI90" s="88"/>
      <c r="FK90" s="87"/>
      <c r="FN90" s="88"/>
      <c r="FP90" s="89"/>
      <c r="FQ90" s="88"/>
      <c r="FS90" s="87"/>
      <c r="FV90" s="88"/>
      <c r="FX90" s="89"/>
      <c r="FY90" s="88"/>
      <c r="GA90" s="87"/>
      <c r="GD90" s="88"/>
      <c r="GF90" s="89"/>
      <c r="GG90" s="88"/>
      <c r="GI90" s="87"/>
      <c r="GL90" s="88"/>
      <c r="GN90" s="89"/>
      <c r="GO90" s="88"/>
      <c r="GQ90" s="87"/>
      <c r="GT90" s="88"/>
      <c r="GV90" s="89"/>
      <c r="GW90" s="88"/>
      <c r="GY90" s="87"/>
      <c r="HB90" s="88"/>
      <c r="HD90" s="89"/>
      <c r="HE90" s="88"/>
      <c r="HG90" s="87"/>
      <c r="HJ90" s="88"/>
      <c r="HL90" s="89"/>
      <c r="HM90" s="88"/>
      <c r="HO90" s="87"/>
      <c r="HR90" s="88"/>
      <c r="HT90" s="89"/>
      <c r="HU90" s="88"/>
      <c r="HW90" s="87"/>
      <c r="HZ90" s="88"/>
      <c r="IB90" s="89"/>
      <c r="IC90" s="88"/>
      <c r="IE90" s="87"/>
      <c r="IH90" s="88"/>
      <c r="IJ90" s="89"/>
      <c r="IK90" s="88"/>
      <c r="IM90" s="87"/>
      <c r="IP90" s="88"/>
      <c r="IR90" s="89"/>
      <c r="IS90" s="88"/>
      <c r="IU90" s="87"/>
    </row>
    <row r="91" spans="12:255" x14ac:dyDescent="0.25">
      <c r="L91" s="89"/>
      <c r="M91" s="88"/>
      <c r="O91" s="87"/>
      <c r="R91" s="88"/>
      <c r="T91" s="89"/>
      <c r="U91" s="88"/>
      <c r="W91" s="87"/>
      <c r="Z91" s="88"/>
      <c r="AB91" s="89"/>
      <c r="AC91" s="88"/>
      <c r="AE91" s="87"/>
      <c r="AH91" s="88"/>
      <c r="AJ91" s="89"/>
      <c r="AK91" s="88"/>
      <c r="AM91" s="87"/>
      <c r="AP91" s="88"/>
      <c r="AR91" s="89"/>
      <c r="AS91" s="88"/>
      <c r="AU91" s="87"/>
      <c r="AX91" s="88"/>
      <c r="AZ91" s="89"/>
      <c r="BA91" s="88"/>
      <c r="BC91" s="87"/>
      <c r="BF91" s="88"/>
      <c r="BH91" s="89"/>
      <c r="BI91" s="88"/>
      <c r="BK91" s="87"/>
      <c r="BN91" s="88"/>
      <c r="BP91" s="89"/>
      <c r="BQ91" s="88"/>
      <c r="BS91" s="87"/>
      <c r="BV91" s="88"/>
      <c r="BX91" s="89"/>
      <c r="BY91" s="88"/>
      <c r="CA91" s="87"/>
      <c r="CD91" s="88"/>
      <c r="CF91" s="89"/>
      <c r="CG91" s="88"/>
      <c r="CI91" s="87"/>
      <c r="CL91" s="88"/>
      <c r="CN91" s="89"/>
      <c r="CO91" s="88"/>
      <c r="CQ91" s="87"/>
      <c r="CT91" s="88"/>
      <c r="CV91" s="89"/>
      <c r="CW91" s="88"/>
      <c r="CY91" s="87"/>
      <c r="DB91" s="88"/>
      <c r="DD91" s="89"/>
      <c r="DE91" s="88"/>
      <c r="DG91" s="87"/>
      <c r="DJ91" s="88"/>
      <c r="DL91" s="89"/>
      <c r="DM91" s="88"/>
      <c r="DO91" s="87"/>
      <c r="DR91" s="88"/>
      <c r="DT91" s="89"/>
      <c r="DU91" s="88"/>
      <c r="DW91" s="87"/>
      <c r="DZ91" s="88"/>
      <c r="EB91" s="89"/>
      <c r="EC91" s="88"/>
      <c r="EE91" s="87"/>
      <c r="EH91" s="88"/>
      <c r="EJ91" s="89"/>
      <c r="EK91" s="88"/>
      <c r="EM91" s="87"/>
      <c r="EP91" s="88"/>
      <c r="ER91" s="89"/>
      <c r="ES91" s="88"/>
      <c r="EU91" s="87"/>
      <c r="EX91" s="88"/>
      <c r="EZ91" s="89"/>
      <c r="FA91" s="88"/>
      <c r="FC91" s="87"/>
      <c r="FF91" s="88"/>
      <c r="FH91" s="89"/>
      <c r="FI91" s="88"/>
      <c r="FK91" s="87"/>
      <c r="FN91" s="88"/>
      <c r="FP91" s="89"/>
      <c r="FQ91" s="88"/>
      <c r="FS91" s="87"/>
      <c r="FV91" s="88"/>
      <c r="FX91" s="89"/>
      <c r="FY91" s="88"/>
      <c r="GA91" s="87"/>
      <c r="GD91" s="88"/>
      <c r="GF91" s="89"/>
      <c r="GG91" s="88"/>
      <c r="GI91" s="87"/>
      <c r="GL91" s="88"/>
      <c r="GN91" s="89"/>
      <c r="GO91" s="88"/>
      <c r="GQ91" s="87"/>
      <c r="GT91" s="88"/>
      <c r="GV91" s="89"/>
      <c r="GW91" s="88"/>
      <c r="GY91" s="87"/>
      <c r="HB91" s="88"/>
      <c r="HD91" s="89"/>
      <c r="HE91" s="88"/>
      <c r="HG91" s="87"/>
      <c r="HJ91" s="88"/>
      <c r="HL91" s="89"/>
      <c r="HM91" s="88"/>
      <c r="HO91" s="87"/>
      <c r="HR91" s="88"/>
      <c r="HT91" s="89"/>
      <c r="HU91" s="88"/>
      <c r="HW91" s="87"/>
      <c r="HZ91" s="88"/>
      <c r="IB91" s="89"/>
      <c r="IC91" s="88"/>
      <c r="IE91" s="87"/>
      <c r="IH91" s="88"/>
      <c r="IJ91" s="89"/>
      <c r="IK91" s="88"/>
      <c r="IM91" s="87"/>
      <c r="IP91" s="88"/>
      <c r="IR91" s="89"/>
      <c r="IS91" s="88"/>
      <c r="IU91" s="87"/>
    </row>
    <row r="92" spans="12:255" x14ac:dyDescent="0.25">
      <c r="L92" s="89"/>
      <c r="M92" s="88"/>
      <c r="O92" s="87"/>
      <c r="R92" s="88"/>
      <c r="T92" s="89"/>
      <c r="U92" s="88"/>
      <c r="W92" s="87"/>
      <c r="Z92" s="88"/>
      <c r="AB92" s="89"/>
      <c r="AC92" s="88"/>
      <c r="AE92" s="87"/>
      <c r="AH92" s="88"/>
      <c r="AJ92" s="89"/>
      <c r="AK92" s="88"/>
      <c r="AM92" s="87"/>
      <c r="AP92" s="88"/>
      <c r="AR92" s="89"/>
      <c r="AS92" s="88"/>
      <c r="AU92" s="87"/>
      <c r="AX92" s="88"/>
      <c r="AZ92" s="89"/>
      <c r="BA92" s="88"/>
      <c r="BC92" s="87"/>
      <c r="BF92" s="88"/>
      <c r="BH92" s="89"/>
      <c r="BI92" s="88"/>
      <c r="BK92" s="87"/>
      <c r="BN92" s="88"/>
      <c r="BP92" s="89"/>
      <c r="BQ92" s="88"/>
      <c r="BS92" s="87"/>
      <c r="BV92" s="88"/>
      <c r="BX92" s="89"/>
      <c r="BY92" s="88"/>
      <c r="CA92" s="87"/>
      <c r="CD92" s="88"/>
      <c r="CF92" s="89"/>
      <c r="CG92" s="88"/>
      <c r="CI92" s="87"/>
      <c r="CL92" s="88"/>
      <c r="CN92" s="89"/>
      <c r="CO92" s="88"/>
      <c r="CQ92" s="87"/>
      <c r="CT92" s="88"/>
      <c r="CV92" s="89"/>
      <c r="CW92" s="88"/>
      <c r="CY92" s="87"/>
      <c r="DB92" s="88"/>
      <c r="DD92" s="89"/>
      <c r="DE92" s="88"/>
      <c r="DG92" s="87"/>
      <c r="DJ92" s="88"/>
      <c r="DL92" s="89"/>
      <c r="DM92" s="88"/>
      <c r="DO92" s="87"/>
      <c r="DR92" s="88"/>
      <c r="DT92" s="89"/>
      <c r="DU92" s="88"/>
      <c r="DW92" s="87"/>
      <c r="DZ92" s="88"/>
      <c r="EB92" s="89"/>
      <c r="EC92" s="88"/>
      <c r="EE92" s="87"/>
      <c r="EH92" s="88"/>
      <c r="EJ92" s="89"/>
      <c r="EK92" s="88"/>
      <c r="EM92" s="87"/>
      <c r="EP92" s="88"/>
      <c r="ER92" s="89"/>
      <c r="ES92" s="88"/>
      <c r="EU92" s="87"/>
      <c r="EX92" s="88"/>
      <c r="EZ92" s="89"/>
      <c r="FA92" s="88"/>
      <c r="FC92" s="87"/>
      <c r="FF92" s="88"/>
      <c r="FH92" s="89"/>
      <c r="FI92" s="88"/>
      <c r="FK92" s="87"/>
      <c r="FN92" s="88"/>
      <c r="FP92" s="89"/>
      <c r="FQ92" s="88"/>
      <c r="FS92" s="87"/>
      <c r="FV92" s="88"/>
      <c r="FX92" s="89"/>
      <c r="FY92" s="88"/>
      <c r="GA92" s="87"/>
      <c r="GD92" s="88"/>
      <c r="GF92" s="89"/>
      <c r="GG92" s="88"/>
      <c r="GI92" s="87"/>
      <c r="GL92" s="88"/>
      <c r="GN92" s="89"/>
      <c r="GO92" s="88"/>
      <c r="GQ92" s="87"/>
      <c r="GT92" s="88"/>
      <c r="GV92" s="89"/>
      <c r="GW92" s="88"/>
      <c r="GY92" s="87"/>
      <c r="HB92" s="88"/>
      <c r="HD92" s="89"/>
      <c r="HE92" s="88"/>
      <c r="HG92" s="87"/>
      <c r="HJ92" s="88"/>
      <c r="HL92" s="89"/>
      <c r="HM92" s="88"/>
      <c r="HO92" s="87"/>
      <c r="HR92" s="88"/>
      <c r="HT92" s="89"/>
      <c r="HU92" s="88"/>
      <c r="HW92" s="87"/>
      <c r="HZ92" s="88"/>
      <c r="IB92" s="89"/>
      <c r="IC92" s="88"/>
      <c r="IE92" s="87"/>
      <c r="IH92" s="88"/>
      <c r="IJ92" s="89"/>
      <c r="IK92" s="88"/>
      <c r="IM92" s="87"/>
      <c r="IP92" s="88"/>
      <c r="IR92" s="89"/>
      <c r="IS92" s="88"/>
      <c r="IU92" s="87"/>
    </row>
    <row r="93" spans="12:255" x14ac:dyDescent="0.25">
      <c r="L93" s="89"/>
      <c r="M93" s="88"/>
      <c r="O93" s="87"/>
      <c r="R93" s="88"/>
      <c r="T93" s="89"/>
      <c r="U93" s="88"/>
      <c r="W93" s="87"/>
      <c r="Z93" s="88"/>
      <c r="AB93" s="89"/>
      <c r="AC93" s="88"/>
      <c r="AE93" s="87"/>
      <c r="AH93" s="88"/>
      <c r="AJ93" s="89"/>
      <c r="AK93" s="88"/>
      <c r="AM93" s="87"/>
      <c r="AP93" s="88"/>
      <c r="AR93" s="89"/>
      <c r="AS93" s="88"/>
      <c r="AU93" s="87"/>
      <c r="AX93" s="88"/>
      <c r="AZ93" s="89"/>
      <c r="BA93" s="88"/>
      <c r="BC93" s="87"/>
      <c r="BF93" s="88"/>
      <c r="BH93" s="89"/>
      <c r="BI93" s="88"/>
      <c r="BK93" s="87"/>
      <c r="BN93" s="88"/>
      <c r="BP93" s="89"/>
      <c r="BQ93" s="88"/>
      <c r="BS93" s="87"/>
      <c r="BV93" s="88"/>
      <c r="BX93" s="89"/>
      <c r="BY93" s="88"/>
      <c r="CA93" s="87"/>
      <c r="CD93" s="88"/>
      <c r="CF93" s="89"/>
      <c r="CG93" s="88"/>
      <c r="CI93" s="87"/>
      <c r="CL93" s="88"/>
      <c r="CN93" s="89"/>
      <c r="CO93" s="88"/>
      <c r="CQ93" s="87"/>
      <c r="CT93" s="88"/>
      <c r="CV93" s="89"/>
      <c r="CW93" s="88"/>
      <c r="CY93" s="87"/>
      <c r="DB93" s="88"/>
      <c r="DD93" s="89"/>
      <c r="DE93" s="88"/>
      <c r="DG93" s="87"/>
      <c r="DJ93" s="88"/>
      <c r="DL93" s="89"/>
      <c r="DM93" s="88"/>
      <c r="DO93" s="87"/>
      <c r="DR93" s="88"/>
      <c r="DT93" s="89"/>
      <c r="DU93" s="88"/>
      <c r="DW93" s="87"/>
      <c r="DZ93" s="88"/>
      <c r="EB93" s="89"/>
      <c r="EC93" s="88"/>
      <c r="EE93" s="87"/>
      <c r="EH93" s="88"/>
      <c r="EJ93" s="89"/>
      <c r="EK93" s="88"/>
      <c r="EM93" s="87"/>
      <c r="EP93" s="88"/>
      <c r="ER93" s="89"/>
      <c r="ES93" s="88"/>
      <c r="EU93" s="87"/>
      <c r="EX93" s="88"/>
      <c r="EZ93" s="89"/>
      <c r="FA93" s="88"/>
      <c r="FC93" s="87"/>
      <c r="FF93" s="88"/>
      <c r="FH93" s="89"/>
      <c r="FI93" s="88"/>
      <c r="FK93" s="87"/>
      <c r="FN93" s="88"/>
      <c r="FP93" s="89"/>
      <c r="FQ93" s="88"/>
      <c r="FS93" s="87"/>
      <c r="FV93" s="88"/>
      <c r="FX93" s="89"/>
      <c r="FY93" s="88"/>
      <c r="GA93" s="87"/>
      <c r="GD93" s="88"/>
      <c r="GF93" s="89"/>
      <c r="GG93" s="88"/>
      <c r="GI93" s="87"/>
      <c r="GL93" s="88"/>
      <c r="GN93" s="89"/>
      <c r="GO93" s="88"/>
      <c r="GQ93" s="87"/>
      <c r="GT93" s="88"/>
      <c r="GV93" s="89"/>
      <c r="GW93" s="88"/>
      <c r="GY93" s="87"/>
      <c r="HB93" s="88"/>
      <c r="HD93" s="89"/>
      <c r="HE93" s="88"/>
      <c r="HG93" s="87"/>
      <c r="HJ93" s="88"/>
      <c r="HL93" s="89"/>
      <c r="HM93" s="88"/>
      <c r="HO93" s="87"/>
      <c r="HR93" s="88"/>
      <c r="HT93" s="89"/>
      <c r="HU93" s="88"/>
      <c r="HW93" s="87"/>
      <c r="HZ93" s="88"/>
      <c r="IB93" s="89"/>
      <c r="IC93" s="88"/>
      <c r="IE93" s="87"/>
      <c r="IH93" s="88"/>
      <c r="IJ93" s="89"/>
      <c r="IK93" s="88"/>
      <c r="IM93" s="87"/>
      <c r="IP93" s="88"/>
      <c r="IR93" s="89"/>
      <c r="IS93" s="88"/>
      <c r="IU93" s="87"/>
    </row>
    <row r="94" spans="12:255" x14ac:dyDescent="0.25">
      <c r="L94" s="89"/>
      <c r="M94" s="88"/>
      <c r="O94" s="87"/>
      <c r="R94" s="88"/>
      <c r="T94" s="89"/>
      <c r="U94" s="88"/>
      <c r="W94" s="87"/>
      <c r="Z94" s="88"/>
      <c r="AB94" s="89"/>
      <c r="AC94" s="88"/>
      <c r="AE94" s="87"/>
      <c r="AH94" s="88"/>
      <c r="AJ94" s="89"/>
      <c r="AK94" s="88"/>
      <c r="AM94" s="87"/>
      <c r="AP94" s="88"/>
      <c r="AR94" s="89"/>
      <c r="AS94" s="88"/>
      <c r="AU94" s="87"/>
      <c r="AX94" s="88"/>
      <c r="AZ94" s="89"/>
      <c r="BA94" s="88"/>
      <c r="BC94" s="87"/>
      <c r="BF94" s="88"/>
      <c r="BH94" s="89"/>
      <c r="BI94" s="88"/>
      <c r="BK94" s="87"/>
      <c r="BN94" s="88"/>
      <c r="BP94" s="89"/>
      <c r="BQ94" s="88"/>
      <c r="BS94" s="87"/>
      <c r="BV94" s="88"/>
      <c r="BX94" s="89"/>
      <c r="BY94" s="88"/>
      <c r="CA94" s="87"/>
      <c r="CD94" s="88"/>
      <c r="CF94" s="89"/>
      <c r="CG94" s="88"/>
      <c r="CI94" s="87"/>
      <c r="CL94" s="88"/>
      <c r="CN94" s="89"/>
      <c r="CO94" s="88"/>
      <c r="CQ94" s="87"/>
      <c r="CT94" s="88"/>
      <c r="CV94" s="89"/>
      <c r="CW94" s="88"/>
      <c r="CY94" s="87"/>
      <c r="DB94" s="88"/>
      <c r="DD94" s="89"/>
      <c r="DE94" s="88"/>
      <c r="DG94" s="87"/>
      <c r="DJ94" s="88"/>
      <c r="DL94" s="89"/>
      <c r="DM94" s="88"/>
      <c r="DO94" s="87"/>
      <c r="DR94" s="88"/>
      <c r="DT94" s="89"/>
      <c r="DU94" s="88"/>
      <c r="DW94" s="87"/>
      <c r="DZ94" s="88"/>
      <c r="EB94" s="89"/>
      <c r="EC94" s="88"/>
      <c r="EE94" s="87"/>
      <c r="EH94" s="88"/>
      <c r="EJ94" s="89"/>
      <c r="EK94" s="88"/>
      <c r="EM94" s="87"/>
      <c r="EP94" s="88"/>
      <c r="ER94" s="89"/>
      <c r="ES94" s="88"/>
      <c r="EU94" s="87"/>
      <c r="EX94" s="88"/>
      <c r="EZ94" s="89"/>
      <c r="FA94" s="88"/>
      <c r="FC94" s="87"/>
      <c r="FF94" s="88"/>
      <c r="FH94" s="89"/>
      <c r="FI94" s="88"/>
      <c r="FK94" s="87"/>
      <c r="FN94" s="88"/>
      <c r="FP94" s="89"/>
      <c r="FQ94" s="88"/>
      <c r="FS94" s="87"/>
      <c r="FV94" s="88"/>
      <c r="FX94" s="89"/>
      <c r="FY94" s="88"/>
      <c r="GA94" s="87"/>
      <c r="GD94" s="88"/>
      <c r="GF94" s="89"/>
      <c r="GG94" s="88"/>
      <c r="GI94" s="87"/>
      <c r="GL94" s="88"/>
      <c r="GN94" s="89"/>
      <c r="GO94" s="88"/>
      <c r="GQ94" s="87"/>
      <c r="GT94" s="88"/>
      <c r="GV94" s="89"/>
      <c r="GW94" s="88"/>
      <c r="GY94" s="87"/>
      <c r="HB94" s="88"/>
      <c r="HD94" s="89"/>
      <c r="HE94" s="88"/>
      <c r="HG94" s="87"/>
      <c r="HJ94" s="88"/>
      <c r="HL94" s="89"/>
      <c r="HM94" s="88"/>
      <c r="HO94" s="87"/>
      <c r="HR94" s="88"/>
      <c r="HT94" s="89"/>
      <c r="HU94" s="88"/>
      <c r="HW94" s="87"/>
      <c r="HZ94" s="88"/>
      <c r="IB94" s="89"/>
      <c r="IC94" s="88"/>
      <c r="IE94" s="87"/>
      <c r="IH94" s="88"/>
      <c r="IJ94" s="89"/>
      <c r="IK94" s="88"/>
      <c r="IM94" s="87"/>
      <c r="IP94" s="88"/>
      <c r="IR94" s="89"/>
      <c r="IS94" s="88"/>
      <c r="IU94" s="87"/>
    </row>
    <row r="95" spans="12:255" x14ac:dyDescent="0.25">
      <c r="L95" s="89"/>
      <c r="M95" s="88"/>
      <c r="O95" s="87"/>
      <c r="R95" s="88"/>
      <c r="T95" s="89"/>
      <c r="U95" s="88"/>
      <c r="W95" s="87"/>
      <c r="Z95" s="88"/>
      <c r="AB95" s="89"/>
      <c r="AC95" s="88"/>
      <c r="AE95" s="87"/>
      <c r="AH95" s="88"/>
      <c r="AJ95" s="89"/>
      <c r="AK95" s="88"/>
      <c r="AM95" s="87"/>
      <c r="AP95" s="88"/>
      <c r="AR95" s="89"/>
      <c r="AS95" s="88"/>
      <c r="AU95" s="87"/>
      <c r="AX95" s="88"/>
      <c r="AZ95" s="89"/>
      <c r="BA95" s="88"/>
      <c r="BC95" s="87"/>
      <c r="BF95" s="88"/>
      <c r="BH95" s="89"/>
      <c r="BI95" s="88"/>
      <c r="BK95" s="87"/>
      <c r="BN95" s="88"/>
      <c r="BP95" s="89"/>
      <c r="BQ95" s="88"/>
      <c r="BS95" s="87"/>
      <c r="BV95" s="88"/>
      <c r="BX95" s="89"/>
      <c r="BY95" s="88"/>
      <c r="CA95" s="87"/>
      <c r="CD95" s="88"/>
      <c r="CF95" s="89"/>
      <c r="CG95" s="88"/>
      <c r="CI95" s="87"/>
      <c r="CL95" s="88"/>
      <c r="CN95" s="89"/>
      <c r="CO95" s="88"/>
      <c r="CQ95" s="87"/>
      <c r="CT95" s="88"/>
      <c r="CV95" s="89"/>
      <c r="CW95" s="88"/>
      <c r="CY95" s="87"/>
      <c r="DB95" s="88"/>
      <c r="DD95" s="89"/>
      <c r="DE95" s="88"/>
      <c r="DG95" s="87"/>
      <c r="DJ95" s="88"/>
      <c r="DL95" s="89"/>
      <c r="DM95" s="88"/>
      <c r="DO95" s="87"/>
      <c r="DR95" s="88"/>
      <c r="DT95" s="89"/>
      <c r="DU95" s="88"/>
      <c r="DW95" s="87"/>
      <c r="DZ95" s="88"/>
      <c r="EB95" s="89"/>
      <c r="EC95" s="88"/>
      <c r="EE95" s="87"/>
      <c r="EH95" s="88"/>
      <c r="EJ95" s="89"/>
      <c r="EK95" s="88"/>
      <c r="EM95" s="87"/>
      <c r="EP95" s="88"/>
      <c r="ER95" s="89"/>
      <c r="ES95" s="88"/>
      <c r="EU95" s="87"/>
      <c r="EX95" s="88"/>
      <c r="EZ95" s="89"/>
      <c r="FA95" s="88"/>
      <c r="FC95" s="87"/>
      <c r="FF95" s="88"/>
      <c r="FH95" s="89"/>
      <c r="FI95" s="88"/>
      <c r="FK95" s="87"/>
      <c r="FN95" s="88"/>
      <c r="FP95" s="89"/>
      <c r="FQ95" s="88"/>
      <c r="FS95" s="87"/>
      <c r="FV95" s="88"/>
      <c r="FX95" s="89"/>
      <c r="FY95" s="88"/>
      <c r="GA95" s="87"/>
      <c r="GD95" s="88"/>
      <c r="GF95" s="89"/>
      <c r="GG95" s="88"/>
      <c r="GI95" s="87"/>
      <c r="GL95" s="88"/>
      <c r="GN95" s="89"/>
      <c r="GO95" s="88"/>
      <c r="GQ95" s="87"/>
      <c r="GT95" s="88"/>
      <c r="GV95" s="89"/>
      <c r="GW95" s="88"/>
      <c r="GY95" s="87"/>
      <c r="HB95" s="88"/>
      <c r="HD95" s="89"/>
      <c r="HE95" s="88"/>
      <c r="HG95" s="87"/>
      <c r="HJ95" s="88"/>
      <c r="HL95" s="89"/>
      <c r="HM95" s="88"/>
      <c r="HO95" s="87"/>
      <c r="HR95" s="88"/>
      <c r="HT95" s="89"/>
      <c r="HU95" s="88"/>
      <c r="HW95" s="87"/>
      <c r="HZ95" s="88"/>
      <c r="IB95" s="89"/>
      <c r="IC95" s="88"/>
      <c r="IE95" s="87"/>
      <c r="IH95" s="88"/>
      <c r="IJ95" s="89"/>
      <c r="IK95" s="88"/>
      <c r="IM95" s="87"/>
      <c r="IP95" s="88"/>
      <c r="IR95" s="89"/>
      <c r="IS95" s="88"/>
      <c r="IU95" s="87"/>
    </row>
    <row r="96" spans="12:255" ht="15.75" customHeight="1" x14ac:dyDescent="0.25">
      <c r="L96" s="89"/>
      <c r="M96" s="88"/>
      <c r="O96" s="87"/>
      <c r="R96" s="88"/>
      <c r="T96" s="89"/>
      <c r="U96" s="88"/>
      <c r="W96" s="87"/>
      <c r="Z96" s="88"/>
      <c r="AB96" s="89"/>
      <c r="AC96" s="88"/>
      <c r="AE96" s="87"/>
      <c r="AH96" s="88"/>
      <c r="AJ96" s="89"/>
      <c r="AK96" s="88"/>
      <c r="AM96" s="87"/>
      <c r="AP96" s="88"/>
      <c r="AR96" s="89"/>
      <c r="AS96" s="88"/>
      <c r="AU96" s="87"/>
      <c r="AX96" s="88"/>
      <c r="AZ96" s="89"/>
      <c r="BA96" s="88"/>
      <c r="BC96" s="87"/>
      <c r="BF96" s="88"/>
      <c r="BH96" s="89"/>
      <c r="BI96" s="88"/>
      <c r="BK96" s="87"/>
      <c r="BN96" s="88"/>
      <c r="BP96" s="89"/>
      <c r="BQ96" s="88"/>
      <c r="BS96" s="87"/>
      <c r="BV96" s="88"/>
      <c r="BX96" s="89"/>
      <c r="BY96" s="88"/>
      <c r="CA96" s="87"/>
      <c r="CD96" s="88"/>
      <c r="CF96" s="89"/>
      <c r="CG96" s="88"/>
      <c r="CI96" s="87"/>
      <c r="CL96" s="88"/>
      <c r="CN96" s="89"/>
      <c r="CO96" s="88"/>
      <c r="CQ96" s="87"/>
      <c r="CT96" s="88"/>
      <c r="CV96" s="89"/>
      <c r="CW96" s="88"/>
      <c r="CY96" s="87"/>
      <c r="DB96" s="88"/>
      <c r="DD96" s="89"/>
      <c r="DE96" s="88"/>
      <c r="DG96" s="87"/>
      <c r="DJ96" s="88"/>
      <c r="DL96" s="89"/>
      <c r="DM96" s="88"/>
      <c r="DO96" s="87"/>
      <c r="DR96" s="88"/>
      <c r="DT96" s="89"/>
      <c r="DU96" s="88"/>
      <c r="DW96" s="87"/>
      <c r="DZ96" s="88"/>
      <c r="EB96" s="89"/>
      <c r="EC96" s="88"/>
      <c r="EE96" s="87"/>
      <c r="EH96" s="88"/>
      <c r="EJ96" s="89"/>
      <c r="EK96" s="88"/>
      <c r="EM96" s="87"/>
      <c r="EP96" s="88"/>
      <c r="ER96" s="89"/>
      <c r="ES96" s="88"/>
      <c r="EU96" s="87"/>
      <c r="EX96" s="88"/>
      <c r="EZ96" s="89"/>
      <c r="FA96" s="88"/>
      <c r="FC96" s="87"/>
      <c r="FF96" s="88"/>
      <c r="FH96" s="89"/>
      <c r="FI96" s="88"/>
      <c r="FK96" s="87"/>
      <c r="FN96" s="88"/>
      <c r="FP96" s="89"/>
      <c r="FQ96" s="88"/>
      <c r="FS96" s="87"/>
      <c r="FV96" s="88"/>
      <c r="FX96" s="89"/>
      <c r="FY96" s="88"/>
      <c r="GA96" s="87"/>
      <c r="GD96" s="88"/>
      <c r="GF96" s="89"/>
      <c r="GG96" s="88"/>
      <c r="GI96" s="87"/>
      <c r="GL96" s="88"/>
      <c r="GN96" s="89"/>
      <c r="GO96" s="88"/>
      <c r="GQ96" s="87"/>
      <c r="GT96" s="88"/>
      <c r="GV96" s="89"/>
      <c r="GW96" s="88"/>
      <c r="GY96" s="87"/>
      <c r="HB96" s="88"/>
      <c r="HD96" s="89"/>
      <c r="HE96" s="88"/>
      <c r="HG96" s="87"/>
      <c r="HJ96" s="88"/>
      <c r="HL96" s="89"/>
      <c r="HM96" s="88"/>
      <c r="HO96" s="87"/>
      <c r="HR96" s="88"/>
      <c r="HT96" s="89"/>
      <c r="HU96" s="88"/>
      <c r="HW96" s="87"/>
      <c r="HZ96" s="88"/>
      <c r="IB96" s="89"/>
      <c r="IC96" s="88"/>
      <c r="IE96" s="87"/>
      <c r="IH96" s="88"/>
      <c r="IJ96" s="89"/>
      <c r="IK96" s="88"/>
      <c r="IM96" s="87"/>
      <c r="IP96" s="88"/>
      <c r="IR96" s="89"/>
      <c r="IS96" s="88"/>
      <c r="IU96" s="87"/>
    </row>
    <row r="97" spans="12:255" x14ac:dyDescent="0.25">
      <c r="L97" s="89"/>
      <c r="M97" s="88"/>
      <c r="O97" s="87"/>
      <c r="R97" s="88"/>
      <c r="T97" s="89"/>
      <c r="U97" s="88"/>
      <c r="W97" s="87"/>
      <c r="Z97" s="88"/>
      <c r="AB97" s="89"/>
      <c r="AC97" s="88"/>
      <c r="AE97" s="87"/>
      <c r="AH97" s="88"/>
      <c r="AJ97" s="89"/>
      <c r="AK97" s="88"/>
      <c r="AM97" s="87"/>
      <c r="AP97" s="88"/>
      <c r="AR97" s="89"/>
      <c r="AS97" s="88"/>
      <c r="AU97" s="87"/>
      <c r="AX97" s="88"/>
      <c r="AZ97" s="89"/>
      <c r="BA97" s="88"/>
      <c r="BC97" s="87"/>
      <c r="BF97" s="88"/>
      <c r="BH97" s="89"/>
      <c r="BI97" s="88"/>
      <c r="BK97" s="87"/>
      <c r="BN97" s="88"/>
      <c r="BP97" s="89"/>
      <c r="BQ97" s="88"/>
      <c r="BS97" s="87"/>
      <c r="BV97" s="88"/>
      <c r="BX97" s="89"/>
      <c r="BY97" s="88"/>
      <c r="CA97" s="87"/>
      <c r="CD97" s="88"/>
      <c r="CF97" s="89"/>
      <c r="CG97" s="88"/>
      <c r="CI97" s="87"/>
      <c r="CL97" s="88"/>
      <c r="CN97" s="89"/>
      <c r="CO97" s="88"/>
      <c r="CQ97" s="87"/>
      <c r="CT97" s="88"/>
      <c r="CV97" s="89"/>
      <c r="CW97" s="88"/>
      <c r="CY97" s="87"/>
      <c r="DB97" s="88"/>
      <c r="DD97" s="89"/>
      <c r="DE97" s="88"/>
      <c r="DG97" s="87"/>
      <c r="DJ97" s="88"/>
      <c r="DL97" s="89"/>
      <c r="DM97" s="88"/>
      <c r="DO97" s="87"/>
      <c r="DR97" s="88"/>
      <c r="DT97" s="89"/>
      <c r="DU97" s="88"/>
      <c r="DW97" s="87"/>
      <c r="DZ97" s="88"/>
      <c r="EB97" s="89"/>
      <c r="EC97" s="88"/>
      <c r="EE97" s="87"/>
      <c r="EH97" s="88"/>
      <c r="EJ97" s="89"/>
      <c r="EK97" s="88"/>
      <c r="EM97" s="87"/>
      <c r="EP97" s="88"/>
      <c r="ER97" s="89"/>
      <c r="ES97" s="88"/>
      <c r="EU97" s="87"/>
      <c r="EX97" s="88"/>
      <c r="EZ97" s="89"/>
      <c r="FA97" s="88"/>
      <c r="FC97" s="87"/>
      <c r="FF97" s="88"/>
      <c r="FH97" s="89"/>
      <c r="FI97" s="88"/>
      <c r="FK97" s="87"/>
      <c r="FN97" s="88"/>
      <c r="FP97" s="89"/>
      <c r="FQ97" s="88"/>
      <c r="FS97" s="87"/>
      <c r="FV97" s="88"/>
      <c r="FX97" s="89"/>
      <c r="FY97" s="88"/>
      <c r="GA97" s="87"/>
      <c r="GD97" s="88"/>
      <c r="GF97" s="89"/>
      <c r="GG97" s="88"/>
      <c r="GI97" s="87"/>
      <c r="GL97" s="88"/>
      <c r="GN97" s="89"/>
      <c r="GO97" s="88"/>
      <c r="GQ97" s="87"/>
      <c r="GT97" s="88"/>
      <c r="GV97" s="89"/>
      <c r="GW97" s="88"/>
      <c r="GY97" s="87"/>
      <c r="HB97" s="88"/>
      <c r="HD97" s="89"/>
      <c r="HE97" s="88"/>
      <c r="HG97" s="87"/>
      <c r="HJ97" s="88"/>
      <c r="HL97" s="89"/>
      <c r="HM97" s="88"/>
      <c r="HO97" s="87"/>
      <c r="HR97" s="88"/>
      <c r="HT97" s="89"/>
      <c r="HU97" s="88"/>
      <c r="HW97" s="87"/>
      <c r="HZ97" s="88"/>
      <c r="IB97" s="89"/>
      <c r="IC97" s="88"/>
      <c r="IE97" s="87"/>
      <c r="IH97" s="88"/>
      <c r="IJ97" s="89"/>
      <c r="IK97" s="88"/>
      <c r="IM97" s="87"/>
      <c r="IP97" s="88"/>
      <c r="IR97" s="89"/>
      <c r="IS97" s="88"/>
      <c r="IU97" s="87"/>
    </row>
    <row r="98" spans="12:255" x14ac:dyDescent="0.25">
      <c r="L98" s="89"/>
      <c r="M98" s="88"/>
      <c r="O98" s="87"/>
      <c r="R98" s="88"/>
      <c r="T98" s="89"/>
      <c r="U98" s="88"/>
      <c r="W98" s="87"/>
      <c r="Z98" s="88"/>
      <c r="AB98" s="89"/>
      <c r="AC98" s="88"/>
      <c r="AE98" s="87"/>
      <c r="AH98" s="88"/>
      <c r="AJ98" s="89"/>
      <c r="AK98" s="88"/>
      <c r="AM98" s="87"/>
      <c r="AP98" s="88"/>
      <c r="AR98" s="89"/>
      <c r="AS98" s="88"/>
      <c r="AU98" s="87"/>
      <c r="AX98" s="88"/>
      <c r="AZ98" s="89"/>
      <c r="BA98" s="88"/>
      <c r="BC98" s="87"/>
      <c r="BF98" s="88"/>
      <c r="BH98" s="89"/>
      <c r="BI98" s="88"/>
      <c r="BK98" s="87"/>
      <c r="BN98" s="88"/>
      <c r="BP98" s="89"/>
      <c r="BQ98" s="88"/>
      <c r="BS98" s="87"/>
      <c r="BV98" s="88"/>
      <c r="BX98" s="89"/>
      <c r="BY98" s="88"/>
      <c r="CA98" s="87"/>
      <c r="CD98" s="88"/>
      <c r="CF98" s="89"/>
      <c r="CG98" s="88"/>
      <c r="CI98" s="87"/>
      <c r="CL98" s="88"/>
      <c r="CN98" s="89"/>
      <c r="CO98" s="88"/>
      <c r="CQ98" s="87"/>
      <c r="CT98" s="88"/>
      <c r="CV98" s="89"/>
      <c r="CW98" s="88"/>
      <c r="CY98" s="87"/>
      <c r="DB98" s="88"/>
      <c r="DD98" s="89"/>
      <c r="DE98" s="88"/>
      <c r="DG98" s="87"/>
      <c r="DJ98" s="88"/>
      <c r="DL98" s="89"/>
      <c r="DM98" s="88"/>
      <c r="DO98" s="87"/>
      <c r="DR98" s="88"/>
      <c r="DT98" s="89"/>
      <c r="DU98" s="88"/>
      <c r="DW98" s="87"/>
      <c r="DZ98" s="88"/>
      <c r="EB98" s="89"/>
      <c r="EC98" s="88"/>
      <c r="EE98" s="87"/>
      <c r="EH98" s="88"/>
      <c r="EJ98" s="89"/>
      <c r="EK98" s="88"/>
      <c r="EM98" s="87"/>
      <c r="EP98" s="88"/>
      <c r="ER98" s="89"/>
      <c r="ES98" s="88"/>
      <c r="EU98" s="87"/>
      <c r="EX98" s="88"/>
      <c r="EZ98" s="89"/>
      <c r="FA98" s="88"/>
      <c r="FC98" s="87"/>
      <c r="FF98" s="88"/>
      <c r="FH98" s="89"/>
      <c r="FI98" s="88"/>
      <c r="FK98" s="87"/>
      <c r="FN98" s="88"/>
      <c r="FP98" s="89"/>
      <c r="FQ98" s="88"/>
      <c r="FS98" s="87"/>
      <c r="FV98" s="88"/>
      <c r="FX98" s="89"/>
      <c r="FY98" s="88"/>
      <c r="GA98" s="87"/>
      <c r="GD98" s="88"/>
      <c r="GF98" s="89"/>
      <c r="GG98" s="88"/>
      <c r="GI98" s="87"/>
      <c r="GL98" s="88"/>
      <c r="GN98" s="89"/>
      <c r="GO98" s="88"/>
      <c r="GQ98" s="87"/>
      <c r="GT98" s="88"/>
      <c r="GV98" s="89"/>
      <c r="GW98" s="88"/>
      <c r="GY98" s="87"/>
      <c r="HB98" s="88"/>
      <c r="HD98" s="89"/>
      <c r="HE98" s="88"/>
      <c r="HG98" s="87"/>
      <c r="HJ98" s="88"/>
      <c r="HL98" s="89"/>
      <c r="HM98" s="88"/>
      <c r="HO98" s="87"/>
      <c r="HR98" s="88"/>
      <c r="HT98" s="89"/>
      <c r="HU98" s="88"/>
      <c r="HW98" s="87"/>
      <c r="HZ98" s="88"/>
      <c r="IB98" s="89"/>
      <c r="IC98" s="88"/>
      <c r="IE98" s="87"/>
      <c r="IH98" s="88"/>
      <c r="IJ98" s="89"/>
      <c r="IK98" s="88"/>
      <c r="IM98" s="87"/>
      <c r="IP98" s="88"/>
      <c r="IR98" s="89"/>
      <c r="IS98" s="88"/>
      <c r="IU98" s="87"/>
    </row>
  </sheetData>
  <sheetProtection algorithmName="SHA-512" hashValue="8Wbmf2TVrL3xm3iGek4m4YqdgAbpTqAhGRcScZJbM1F9wzUX3dMKLHYGD5VNsb99UgCMwmqkvGreKR76DTVNaQ==" saltValue="sZ0Qh3jEIi+cByAX9KH+bQ==" spinCount="100000" sheet="1" objects="1" scenarios="1"/>
  <mergeCells count="28">
    <mergeCell ref="B2:G2"/>
    <mergeCell ref="B9:G10"/>
    <mergeCell ref="B16:G16"/>
    <mergeCell ref="B1:G1"/>
    <mergeCell ref="B20:C20"/>
    <mergeCell ref="D20:G20"/>
    <mergeCell ref="D12:G12"/>
    <mergeCell ref="B3:G3"/>
    <mergeCell ref="B4:C4"/>
    <mergeCell ref="D4:G4"/>
    <mergeCell ref="B5:C5"/>
    <mergeCell ref="B6:C6"/>
    <mergeCell ref="D6:G6"/>
    <mergeCell ref="B7:C7"/>
    <mergeCell ref="D7:G7"/>
    <mergeCell ref="B8:C8"/>
    <mergeCell ref="D5:G5"/>
    <mergeCell ref="D8:G8"/>
    <mergeCell ref="B11:G11"/>
    <mergeCell ref="B21:C21"/>
    <mergeCell ref="D21:G21"/>
    <mergeCell ref="D13:G13"/>
    <mergeCell ref="D14:G14"/>
    <mergeCell ref="D15:G15"/>
    <mergeCell ref="B17:G17"/>
    <mergeCell ref="D18:G18"/>
    <mergeCell ref="B19:C19"/>
    <mergeCell ref="D19:G19"/>
  </mergeCells>
  <pageMargins left="0.7" right="0.7" top="0.75" bottom="0.75" header="0.3" footer="0.3"/>
  <pageSetup paperSize="9" orientation="portrait" r:id="rId1"/>
  <headerFooter>
    <oddFooter>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C79B-15F5-4F7B-A070-BD60F2A200E0}">
  <sheetPr>
    <pageSetUpPr fitToPage="1"/>
  </sheetPr>
  <dimension ref="A1:H120"/>
  <sheetViews>
    <sheetView view="pageBreakPreview" topLeftCell="A100" zoomScale="110" zoomScaleNormal="100" zoomScaleSheetLayoutView="110" workbookViewId="0">
      <selection activeCell="H119" sqref="H119"/>
    </sheetView>
  </sheetViews>
  <sheetFormatPr baseColWidth="10" defaultColWidth="9.140625" defaultRowHeight="15" x14ac:dyDescent="0.25"/>
  <cols>
    <col min="1" max="1" width="21.28515625" style="5" customWidth="1"/>
    <col min="2" max="2" width="41.42578125" style="6" customWidth="1"/>
    <col min="3" max="3" width="22.140625" style="6" customWidth="1"/>
    <col min="4" max="4" width="10.42578125" style="3" customWidth="1"/>
    <col min="5" max="5" width="3.42578125" style="6" customWidth="1"/>
    <col min="6" max="6" width="13.140625" style="3" customWidth="1"/>
    <col min="7" max="7" width="3.5703125" style="10" customWidth="1"/>
    <col min="8" max="8" width="23" style="10" customWidth="1"/>
    <col min="9" max="16384" width="9.140625" style="10"/>
  </cols>
  <sheetData>
    <row r="1" spans="1:8" ht="28.5" customHeight="1" x14ac:dyDescent="0.25">
      <c r="A1" s="160" t="s">
        <v>243</v>
      </c>
      <c r="B1" s="160"/>
      <c r="C1" s="160"/>
      <c r="D1" s="160"/>
      <c r="E1" s="160"/>
      <c r="F1" s="160"/>
      <c r="G1" s="160"/>
      <c r="H1" s="160"/>
    </row>
    <row r="2" spans="1:8" x14ac:dyDescent="0.25">
      <c r="A2" s="45"/>
      <c r="B2" s="45"/>
      <c r="C2" s="45"/>
      <c r="D2" s="45"/>
      <c r="E2" s="45"/>
      <c r="F2" s="45"/>
      <c r="G2" s="45"/>
      <c r="H2" s="45"/>
    </row>
    <row r="3" spans="1:8" ht="56.25" customHeight="1" x14ac:dyDescent="0.25">
      <c r="A3" s="62" t="s">
        <v>6</v>
      </c>
      <c r="B3" s="62" t="s">
        <v>136</v>
      </c>
      <c r="C3" s="62" t="s">
        <v>7</v>
      </c>
      <c r="D3" s="63" t="s">
        <v>229</v>
      </c>
      <c r="E3" s="21"/>
      <c r="F3" s="62" t="s">
        <v>227</v>
      </c>
      <c r="G3" s="98"/>
      <c r="H3" s="62" t="s">
        <v>236</v>
      </c>
    </row>
    <row r="4" spans="1:8" ht="21.75" customHeight="1" x14ac:dyDescent="0.25">
      <c r="A4" s="157" t="s">
        <v>71</v>
      </c>
      <c r="B4" s="158" t="s">
        <v>272</v>
      </c>
      <c r="C4" s="23" t="s">
        <v>72</v>
      </c>
      <c r="D4" s="65"/>
      <c r="E4" s="25"/>
      <c r="F4" s="24" t="str">
        <f xml:space="preserve">  _xlfn.IFS(OR(D4="Aucun",D4="Initial"),"Non_conforme",OR(D4="Reproductible",D4="Défini"),"Partielle",OR(D4="Maitrisé",D4="Optimisé"),"Totale",AND(D4&lt;&gt;"Aucun",D4&lt;&gt;"Initial",D4&lt;&gt;"Reproductible",D4&lt;&gt;"Défini",D4&lt;&gt;"Maitrisé",D4&lt;&gt;"Optimisé"),"N/A")</f>
        <v>N/A</v>
      </c>
      <c r="G4" s="98"/>
      <c r="H4" s="66" t="str">
        <f>IF(D4="N/A","A renseigner","")</f>
        <v/>
      </c>
    </row>
    <row r="5" spans="1:8" ht="21.75" customHeight="1" x14ac:dyDescent="0.25">
      <c r="A5" s="157"/>
      <c r="B5" s="158"/>
      <c r="C5" s="23" t="s">
        <v>73</v>
      </c>
      <c r="D5" s="65"/>
      <c r="E5" s="25"/>
      <c r="F5" s="24" t="str">
        <f t="shared" ref="F5:F68" si="0" xml:space="preserve">  _xlfn.IFS(OR(D5="Aucun",D5="Initial"),"Non_conforme",OR(D5="Reproductible",D5="Défini"),"Partielle",OR(D5="Maitrisé",D5="Optimisé"),"Totale",AND(D5&lt;&gt;"Aucun",D5&lt;&gt;"Initial",D5&lt;&gt;"Reproductible",D5&lt;&gt;"Défini",D5&lt;&gt;"Maitrisé",D5&lt;&gt;"Optimisé"),"N/A")</f>
        <v>N/A</v>
      </c>
      <c r="G5" s="98"/>
      <c r="H5" s="66" t="str">
        <f t="shared" ref="H5:H68" si="1">IF(D5="N/A","A renseigner","")</f>
        <v/>
      </c>
    </row>
    <row r="6" spans="1:8" ht="21" customHeight="1" x14ac:dyDescent="0.25">
      <c r="A6" s="157"/>
      <c r="B6" s="158"/>
      <c r="C6" s="23" t="s">
        <v>74</v>
      </c>
      <c r="D6" s="65"/>
      <c r="E6" s="25"/>
      <c r="F6" s="24" t="str">
        <f t="shared" si="0"/>
        <v>N/A</v>
      </c>
      <c r="G6" s="99"/>
      <c r="H6" s="66" t="str">
        <f t="shared" si="1"/>
        <v/>
      </c>
    </row>
    <row r="7" spans="1:8" ht="25.5" customHeight="1" x14ac:dyDescent="0.25">
      <c r="A7" s="157"/>
      <c r="B7" s="158"/>
      <c r="C7" s="23" t="s">
        <v>75</v>
      </c>
      <c r="D7" s="65"/>
      <c r="E7" s="25"/>
      <c r="F7" s="24" t="str">
        <f t="shared" si="0"/>
        <v>N/A</v>
      </c>
      <c r="G7" s="98"/>
      <c r="H7" s="66" t="str">
        <f t="shared" si="1"/>
        <v/>
      </c>
    </row>
    <row r="8" spans="1:8" ht="27" customHeight="1" x14ac:dyDescent="0.25">
      <c r="A8" s="157" t="s">
        <v>141</v>
      </c>
      <c r="B8" s="158" t="s">
        <v>273</v>
      </c>
      <c r="C8" s="23" t="s">
        <v>76</v>
      </c>
      <c r="D8" s="65"/>
      <c r="E8" s="25"/>
      <c r="F8" s="24" t="str">
        <f t="shared" si="0"/>
        <v>N/A</v>
      </c>
      <c r="G8" s="98"/>
      <c r="H8" s="66" t="str">
        <f t="shared" si="1"/>
        <v/>
      </c>
    </row>
    <row r="9" spans="1:8" ht="27.75" customHeight="1" x14ac:dyDescent="0.25">
      <c r="A9" s="157"/>
      <c r="B9" s="158"/>
      <c r="C9" s="23" t="s">
        <v>77</v>
      </c>
      <c r="D9" s="65"/>
      <c r="E9" s="25"/>
      <c r="F9" s="24" t="str">
        <f t="shared" si="0"/>
        <v>N/A</v>
      </c>
      <c r="G9" s="98"/>
      <c r="H9" s="66" t="str">
        <f t="shared" si="1"/>
        <v/>
      </c>
    </row>
    <row r="10" spans="1:8" ht="30" customHeight="1" x14ac:dyDescent="0.25">
      <c r="A10" s="157"/>
      <c r="B10" s="158"/>
      <c r="C10" s="23" t="s">
        <v>78</v>
      </c>
      <c r="D10" s="65"/>
      <c r="E10" s="25"/>
      <c r="F10" s="24" t="str">
        <f t="shared" si="0"/>
        <v>N/A</v>
      </c>
      <c r="G10" s="98"/>
      <c r="H10" s="66" t="str">
        <f t="shared" si="1"/>
        <v/>
      </c>
    </row>
    <row r="11" spans="1:8" ht="45" customHeight="1" x14ac:dyDescent="0.25">
      <c r="A11" s="157"/>
      <c r="B11" s="23" t="s">
        <v>274</v>
      </c>
      <c r="C11" s="23" t="s">
        <v>172</v>
      </c>
      <c r="D11" s="65"/>
      <c r="E11" s="25"/>
      <c r="F11" s="24" t="str">
        <f t="shared" si="0"/>
        <v>N/A</v>
      </c>
      <c r="G11" s="98"/>
      <c r="H11" s="66" t="str">
        <f t="shared" si="1"/>
        <v/>
      </c>
    </row>
    <row r="12" spans="1:8" ht="31.5" customHeight="1" x14ac:dyDescent="0.25">
      <c r="A12" s="154" t="s">
        <v>0</v>
      </c>
      <c r="B12" s="158" t="s">
        <v>275</v>
      </c>
      <c r="C12" s="23" t="s">
        <v>79</v>
      </c>
      <c r="D12" s="65"/>
      <c r="E12" s="25"/>
      <c r="F12" s="24" t="str">
        <f t="shared" si="0"/>
        <v>N/A</v>
      </c>
      <c r="G12" s="98"/>
      <c r="H12" s="66" t="str">
        <f t="shared" si="1"/>
        <v/>
      </c>
    </row>
    <row r="13" spans="1:8" ht="36.75" customHeight="1" x14ac:dyDescent="0.25">
      <c r="A13" s="155"/>
      <c r="B13" s="158"/>
      <c r="C13" s="23" t="s">
        <v>80</v>
      </c>
      <c r="D13" s="65"/>
      <c r="E13" s="25"/>
      <c r="F13" s="24" t="str">
        <f t="shared" si="0"/>
        <v>N/A</v>
      </c>
      <c r="G13" s="98"/>
      <c r="H13" s="66" t="str">
        <f t="shared" si="1"/>
        <v/>
      </c>
    </row>
    <row r="14" spans="1:8" ht="63.75" customHeight="1" x14ac:dyDescent="0.25">
      <c r="A14" s="155"/>
      <c r="B14" s="23" t="s">
        <v>56</v>
      </c>
      <c r="C14" s="49" t="s">
        <v>245</v>
      </c>
      <c r="D14" s="65"/>
      <c r="E14" s="25"/>
      <c r="F14" s="24" t="str">
        <f t="shared" si="0"/>
        <v>N/A</v>
      </c>
      <c r="G14" s="98"/>
      <c r="H14" s="66" t="str">
        <f t="shared" si="1"/>
        <v/>
      </c>
    </row>
    <row r="15" spans="1:8" ht="59.25" customHeight="1" x14ac:dyDescent="0.25">
      <c r="A15" s="156"/>
      <c r="B15" s="23" t="s">
        <v>276</v>
      </c>
      <c r="C15" s="23" t="s">
        <v>81</v>
      </c>
      <c r="D15" s="65"/>
      <c r="E15" s="25"/>
      <c r="F15" s="24" t="str">
        <f t="shared" si="0"/>
        <v>N/A</v>
      </c>
      <c r="G15" s="98"/>
      <c r="H15" s="66" t="str">
        <f t="shared" si="1"/>
        <v/>
      </c>
    </row>
    <row r="16" spans="1:8" ht="18" customHeight="1" x14ac:dyDescent="0.25">
      <c r="A16" s="157" t="s">
        <v>1</v>
      </c>
      <c r="B16" s="158" t="s">
        <v>277</v>
      </c>
      <c r="C16" s="23" t="s">
        <v>173</v>
      </c>
      <c r="D16" s="65"/>
      <c r="E16" s="25"/>
      <c r="F16" s="24" t="str">
        <f t="shared" si="0"/>
        <v>N/A</v>
      </c>
      <c r="G16" s="98"/>
      <c r="H16" s="66" t="str">
        <f t="shared" si="1"/>
        <v/>
      </c>
    </row>
    <row r="17" spans="1:8" x14ac:dyDescent="0.25">
      <c r="A17" s="157"/>
      <c r="B17" s="158"/>
      <c r="C17" s="23" t="s">
        <v>174</v>
      </c>
      <c r="D17" s="65"/>
      <c r="E17" s="25"/>
      <c r="F17" s="24" t="str">
        <f t="shared" si="0"/>
        <v>N/A</v>
      </c>
      <c r="G17" s="98"/>
      <c r="H17" s="66" t="str">
        <f t="shared" si="1"/>
        <v/>
      </c>
    </row>
    <row r="18" spans="1:8" x14ac:dyDescent="0.25">
      <c r="A18" s="157"/>
      <c r="B18" s="158"/>
      <c r="C18" s="23" t="s">
        <v>175</v>
      </c>
      <c r="D18" s="65"/>
      <c r="E18" s="25"/>
      <c r="F18" s="24" t="str">
        <f t="shared" si="0"/>
        <v>N/A</v>
      </c>
      <c r="G18" s="98"/>
      <c r="H18" s="66" t="str">
        <f t="shared" si="1"/>
        <v/>
      </c>
    </row>
    <row r="19" spans="1:8" x14ac:dyDescent="0.25">
      <c r="A19" s="157"/>
      <c r="B19" s="158"/>
      <c r="C19" s="23" t="s">
        <v>176</v>
      </c>
      <c r="D19" s="65"/>
      <c r="E19" s="25"/>
      <c r="F19" s="24" t="str">
        <f t="shared" si="0"/>
        <v>N/A</v>
      </c>
      <c r="G19" s="98"/>
      <c r="H19" s="66" t="str">
        <f t="shared" si="1"/>
        <v/>
      </c>
    </row>
    <row r="20" spans="1:8" ht="29.25" customHeight="1" x14ac:dyDescent="0.25">
      <c r="A20" s="157"/>
      <c r="B20" s="158" t="s">
        <v>278</v>
      </c>
      <c r="C20" s="23" t="s">
        <v>177</v>
      </c>
      <c r="D20" s="65"/>
      <c r="E20" s="25"/>
      <c r="F20" s="24" t="str">
        <f t="shared" si="0"/>
        <v>N/A</v>
      </c>
      <c r="G20" s="98"/>
      <c r="H20" s="66" t="str">
        <f t="shared" si="1"/>
        <v/>
      </c>
    </row>
    <row r="21" spans="1:8" x14ac:dyDescent="0.25">
      <c r="A21" s="157"/>
      <c r="B21" s="158"/>
      <c r="C21" s="23" t="s">
        <v>178</v>
      </c>
      <c r="D21" s="65"/>
      <c r="E21" s="25"/>
      <c r="F21" s="24" t="str">
        <f t="shared" si="0"/>
        <v>N/A</v>
      </c>
      <c r="G21" s="98"/>
      <c r="H21" s="66" t="str">
        <f t="shared" si="1"/>
        <v/>
      </c>
    </row>
    <row r="22" spans="1:8" x14ac:dyDescent="0.25">
      <c r="A22" s="157"/>
      <c r="B22" s="158"/>
      <c r="C22" s="23" t="s">
        <v>179</v>
      </c>
      <c r="D22" s="65"/>
      <c r="E22" s="25"/>
      <c r="F22" s="24" t="str">
        <f t="shared" si="0"/>
        <v>N/A</v>
      </c>
      <c r="G22" s="98"/>
      <c r="H22" s="66" t="str">
        <f t="shared" si="1"/>
        <v/>
      </c>
    </row>
    <row r="23" spans="1:8" ht="26.25" customHeight="1" x14ac:dyDescent="0.25">
      <c r="A23" s="157"/>
      <c r="B23" s="158" t="s">
        <v>279</v>
      </c>
      <c r="C23" s="23" t="s">
        <v>180</v>
      </c>
      <c r="D23" s="65"/>
      <c r="E23" s="25"/>
      <c r="F23" s="24" t="str">
        <f t="shared" si="0"/>
        <v>N/A</v>
      </c>
      <c r="G23" s="98"/>
      <c r="H23" s="66" t="str">
        <f t="shared" si="1"/>
        <v/>
      </c>
    </row>
    <row r="24" spans="1:8" x14ac:dyDescent="0.25">
      <c r="A24" s="157"/>
      <c r="B24" s="158"/>
      <c r="C24" s="23" t="s">
        <v>181</v>
      </c>
      <c r="D24" s="65"/>
      <c r="E24" s="25"/>
      <c r="F24" s="24" t="str">
        <f t="shared" si="0"/>
        <v>N/A</v>
      </c>
      <c r="G24" s="98"/>
      <c r="H24" s="66" t="str">
        <f t="shared" si="1"/>
        <v/>
      </c>
    </row>
    <row r="25" spans="1:8" ht="29.25" customHeight="1" x14ac:dyDescent="0.25">
      <c r="A25" s="157"/>
      <c r="B25" s="158"/>
      <c r="C25" s="23" t="s">
        <v>182</v>
      </c>
      <c r="D25" s="65"/>
      <c r="E25" s="25"/>
      <c r="F25" s="24" t="str">
        <f t="shared" si="0"/>
        <v>N/A</v>
      </c>
      <c r="G25" s="98"/>
      <c r="H25" s="66" t="str">
        <f t="shared" si="1"/>
        <v/>
      </c>
    </row>
    <row r="26" spans="1:8" x14ac:dyDescent="0.25">
      <c r="A26" s="157"/>
      <c r="B26" s="158"/>
      <c r="C26" s="23" t="s">
        <v>183</v>
      </c>
      <c r="D26" s="65"/>
      <c r="E26" s="25"/>
      <c r="F26" s="24" t="str">
        <f t="shared" si="0"/>
        <v>N/A</v>
      </c>
      <c r="G26" s="98"/>
      <c r="H26" s="66" t="str">
        <f t="shared" si="1"/>
        <v/>
      </c>
    </row>
    <row r="27" spans="1:8" ht="25.5" x14ac:dyDescent="0.25">
      <c r="A27" s="154" t="s">
        <v>2</v>
      </c>
      <c r="B27" s="23" t="s">
        <v>8</v>
      </c>
      <c r="C27" s="23" t="s">
        <v>184</v>
      </c>
      <c r="D27" s="65"/>
      <c r="E27" s="25"/>
      <c r="F27" s="24" t="str">
        <f t="shared" si="0"/>
        <v>N/A</v>
      </c>
      <c r="G27" s="98"/>
      <c r="H27" s="66" t="str">
        <f t="shared" si="1"/>
        <v/>
      </c>
    </row>
    <row r="28" spans="1:8" ht="42" customHeight="1" x14ac:dyDescent="0.25">
      <c r="A28" s="155"/>
      <c r="B28" s="158" t="s">
        <v>9</v>
      </c>
      <c r="C28" s="23" t="s">
        <v>82</v>
      </c>
      <c r="D28" s="65"/>
      <c r="E28" s="25"/>
      <c r="F28" s="24" t="str">
        <f t="shared" si="0"/>
        <v>N/A</v>
      </c>
      <c r="G28" s="98"/>
      <c r="H28" s="66" t="str">
        <f t="shared" si="1"/>
        <v/>
      </c>
    </row>
    <row r="29" spans="1:8" ht="30" customHeight="1" x14ac:dyDescent="0.25">
      <c r="A29" s="155"/>
      <c r="B29" s="158"/>
      <c r="C29" s="23" t="s">
        <v>83</v>
      </c>
      <c r="D29" s="65"/>
      <c r="E29" s="25"/>
      <c r="F29" s="24" t="str">
        <f t="shared" si="0"/>
        <v>N/A</v>
      </c>
      <c r="G29" s="98"/>
      <c r="H29" s="66" t="str">
        <f t="shared" si="1"/>
        <v/>
      </c>
    </row>
    <row r="30" spans="1:8" ht="33.75" customHeight="1" x14ac:dyDescent="0.25">
      <c r="A30" s="155"/>
      <c r="B30" s="158"/>
      <c r="C30" s="23" t="s">
        <v>84</v>
      </c>
      <c r="D30" s="65"/>
      <c r="E30" s="25"/>
      <c r="F30" s="24" t="str">
        <f t="shared" si="0"/>
        <v>N/A</v>
      </c>
      <c r="G30" s="98"/>
      <c r="H30" s="66" t="str">
        <f t="shared" si="1"/>
        <v/>
      </c>
    </row>
    <row r="31" spans="1:8" x14ac:dyDescent="0.25">
      <c r="A31" s="155"/>
      <c r="B31" s="158"/>
      <c r="C31" s="23" t="s">
        <v>85</v>
      </c>
      <c r="D31" s="65"/>
      <c r="E31" s="25"/>
      <c r="F31" s="24" t="str">
        <f t="shared" si="0"/>
        <v>N/A</v>
      </c>
      <c r="G31" s="98"/>
      <c r="H31" s="66" t="str">
        <f t="shared" si="1"/>
        <v/>
      </c>
    </row>
    <row r="32" spans="1:8" ht="24.75" customHeight="1" x14ac:dyDescent="0.25">
      <c r="A32" s="155"/>
      <c r="B32" s="158"/>
      <c r="C32" s="23" t="s">
        <v>86</v>
      </c>
      <c r="D32" s="65"/>
      <c r="E32" s="25"/>
      <c r="F32" s="24" t="str">
        <f t="shared" si="0"/>
        <v>N/A</v>
      </c>
      <c r="G32" s="98"/>
      <c r="H32" s="66" t="str">
        <f t="shared" si="1"/>
        <v/>
      </c>
    </row>
    <row r="33" spans="1:8" ht="15" customHeight="1" x14ac:dyDescent="0.25">
      <c r="A33" s="155"/>
      <c r="B33" s="158" t="s">
        <v>58</v>
      </c>
      <c r="C33" s="23" t="s">
        <v>87</v>
      </c>
      <c r="D33" s="65"/>
      <c r="E33" s="25"/>
      <c r="F33" s="24" t="str">
        <f t="shared" si="0"/>
        <v>N/A</v>
      </c>
      <c r="G33" s="98"/>
      <c r="H33" s="66" t="str">
        <f t="shared" si="1"/>
        <v/>
      </c>
    </row>
    <row r="34" spans="1:8" x14ac:dyDescent="0.25">
      <c r="A34" s="155"/>
      <c r="B34" s="158"/>
      <c r="C34" s="23" t="s">
        <v>88</v>
      </c>
      <c r="D34" s="65"/>
      <c r="E34" s="25"/>
      <c r="F34" s="24" t="str">
        <f t="shared" si="0"/>
        <v>N/A</v>
      </c>
      <c r="G34" s="98"/>
      <c r="H34" s="66" t="str">
        <f t="shared" si="1"/>
        <v/>
      </c>
    </row>
    <row r="35" spans="1:8" x14ac:dyDescent="0.25">
      <c r="A35" s="156"/>
      <c r="B35" s="158"/>
      <c r="C35" s="23" t="s">
        <v>89</v>
      </c>
      <c r="D35" s="65"/>
      <c r="E35" s="25"/>
      <c r="F35" s="24" t="str">
        <f t="shared" si="0"/>
        <v>N/A</v>
      </c>
      <c r="G35" s="98"/>
      <c r="H35" s="66" t="str">
        <f t="shared" si="1"/>
        <v/>
      </c>
    </row>
    <row r="36" spans="1:8" ht="27" customHeight="1" x14ac:dyDescent="0.25">
      <c r="A36" s="157" t="s">
        <v>90</v>
      </c>
      <c r="B36" s="158" t="s">
        <v>59</v>
      </c>
      <c r="C36" s="23" t="s">
        <v>91</v>
      </c>
      <c r="D36" s="65"/>
      <c r="E36" s="25"/>
      <c r="F36" s="24" t="str">
        <f t="shared" si="0"/>
        <v>N/A</v>
      </c>
      <c r="G36" s="98"/>
      <c r="H36" s="66" t="str">
        <f t="shared" si="1"/>
        <v/>
      </c>
    </row>
    <row r="37" spans="1:8" ht="22.5" customHeight="1" x14ac:dyDescent="0.25">
      <c r="A37" s="157"/>
      <c r="B37" s="158"/>
      <c r="C37" s="49" t="s">
        <v>246</v>
      </c>
      <c r="D37" s="65"/>
      <c r="E37" s="25"/>
      <c r="F37" s="24" t="str">
        <f t="shared" si="0"/>
        <v>N/A</v>
      </c>
      <c r="G37" s="98"/>
      <c r="H37" s="66" t="str">
        <f t="shared" si="1"/>
        <v/>
      </c>
    </row>
    <row r="38" spans="1:8" ht="27.75" customHeight="1" x14ac:dyDescent="0.25">
      <c r="A38" s="157" t="s">
        <v>142</v>
      </c>
      <c r="B38" s="158" t="s">
        <v>280</v>
      </c>
      <c r="C38" s="23" t="s">
        <v>185</v>
      </c>
      <c r="D38" s="65"/>
      <c r="E38" s="25"/>
      <c r="F38" s="24" t="str">
        <f t="shared" si="0"/>
        <v>N/A</v>
      </c>
      <c r="G38" s="98"/>
      <c r="H38" s="66" t="str">
        <f t="shared" si="1"/>
        <v/>
      </c>
    </row>
    <row r="39" spans="1:8" ht="15" customHeight="1" x14ac:dyDescent="0.25">
      <c r="A39" s="157"/>
      <c r="B39" s="158"/>
      <c r="C39" s="23" t="s">
        <v>186</v>
      </c>
      <c r="D39" s="65"/>
      <c r="E39" s="25"/>
      <c r="F39" s="24" t="str">
        <f t="shared" si="0"/>
        <v>N/A</v>
      </c>
      <c r="G39" s="98"/>
      <c r="H39" s="66" t="str">
        <f t="shared" si="1"/>
        <v/>
      </c>
    </row>
    <row r="40" spans="1:8" ht="18.75" customHeight="1" x14ac:dyDescent="0.25">
      <c r="A40" s="157"/>
      <c r="B40" s="158"/>
      <c r="C40" s="23" t="s">
        <v>187</v>
      </c>
      <c r="D40" s="65"/>
      <c r="E40" s="25"/>
      <c r="F40" s="24" t="str">
        <f t="shared" si="0"/>
        <v>N/A</v>
      </c>
      <c r="G40" s="98"/>
      <c r="H40" s="66" t="str">
        <f t="shared" si="1"/>
        <v/>
      </c>
    </row>
    <row r="41" spans="1:8" ht="20.25" customHeight="1" x14ac:dyDescent="0.25">
      <c r="A41" s="157"/>
      <c r="B41" s="158"/>
      <c r="C41" s="23" t="s">
        <v>188</v>
      </c>
      <c r="D41" s="65"/>
      <c r="E41" s="25"/>
      <c r="F41" s="24" t="str">
        <f t="shared" si="0"/>
        <v>N/A</v>
      </c>
      <c r="G41" s="98"/>
      <c r="H41" s="66" t="str">
        <f t="shared" si="1"/>
        <v/>
      </c>
    </row>
    <row r="42" spans="1:8" x14ac:dyDescent="0.25">
      <c r="A42" s="157"/>
      <c r="B42" s="158"/>
      <c r="C42" s="23" t="s">
        <v>189</v>
      </c>
      <c r="D42" s="65"/>
      <c r="E42" s="25"/>
      <c r="F42" s="24" t="str">
        <f t="shared" si="0"/>
        <v>N/A</v>
      </c>
      <c r="G42" s="98"/>
      <c r="H42" s="66" t="str">
        <f t="shared" si="1"/>
        <v/>
      </c>
    </row>
    <row r="43" spans="1:8" x14ac:dyDescent="0.25">
      <c r="A43" s="157"/>
      <c r="B43" s="158"/>
      <c r="C43" s="23" t="s">
        <v>190</v>
      </c>
      <c r="D43" s="65"/>
      <c r="E43" s="25"/>
      <c r="F43" s="24" t="str">
        <f t="shared" si="0"/>
        <v>N/A</v>
      </c>
      <c r="G43" s="98"/>
      <c r="H43" s="66" t="str">
        <f t="shared" si="1"/>
        <v/>
      </c>
    </row>
    <row r="44" spans="1:8" ht="15" customHeight="1" x14ac:dyDescent="0.25">
      <c r="A44" s="157"/>
      <c r="B44" s="158" t="s">
        <v>281</v>
      </c>
      <c r="C44" s="23" t="s">
        <v>92</v>
      </c>
      <c r="D44" s="65"/>
      <c r="E44" s="25"/>
      <c r="F44" s="24" t="str">
        <f t="shared" si="0"/>
        <v>N/A</v>
      </c>
      <c r="G44" s="98"/>
      <c r="H44" s="66" t="str">
        <f t="shared" si="1"/>
        <v/>
      </c>
    </row>
    <row r="45" spans="1:8" x14ac:dyDescent="0.25">
      <c r="A45" s="157"/>
      <c r="B45" s="158"/>
      <c r="C45" s="23" t="s">
        <v>93</v>
      </c>
      <c r="D45" s="65"/>
      <c r="E45" s="25"/>
      <c r="F45" s="24" t="str">
        <f t="shared" si="0"/>
        <v>N/A</v>
      </c>
      <c r="G45" s="98"/>
      <c r="H45" s="66" t="str">
        <f t="shared" si="1"/>
        <v/>
      </c>
    </row>
    <row r="46" spans="1:8" x14ac:dyDescent="0.25">
      <c r="A46" s="157"/>
      <c r="B46" s="158"/>
      <c r="C46" s="23" t="s">
        <v>94</v>
      </c>
      <c r="D46" s="65"/>
      <c r="E46" s="25"/>
      <c r="F46" s="24" t="str">
        <f t="shared" si="0"/>
        <v>N/A</v>
      </c>
      <c r="G46" s="98"/>
      <c r="H46" s="66" t="str">
        <f t="shared" si="1"/>
        <v/>
      </c>
    </row>
    <row r="47" spans="1:8" x14ac:dyDescent="0.25">
      <c r="A47" s="157"/>
      <c r="B47" s="158"/>
      <c r="C47" s="23" t="s">
        <v>95</v>
      </c>
      <c r="D47" s="65"/>
      <c r="E47" s="25"/>
      <c r="F47" s="24" t="str">
        <f t="shared" si="0"/>
        <v>N/A</v>
      </c>
      <c r="G47" s="98"/>
      <c r="H47" s="66" t="str">
        <f t="shared" si="1"/>
        <v/>
      </c>
    </row>
    <row r="48" spans="1:8" x14ac:dyDescent="0.25">
      <c r="A48" s="157"/>
      <c r="B48" s="158"/>
      <c r="C48" s="26" t="s">
        <v>191</v>
      </c>
      <c r="D48" s="65"/>
      <c r="E48" s="25"/>
      <c r="F48" s="24" t="str">
        <f t="shared" si="0"/>
        <v>N/A</v>
      </c>
      <c r="G48" s="98"/>
      <c r="H48" s="66" t="str">
        <f t="shared" si="1"/>
        <v/>
      </c>
    </row>
    <row r="49" spans="1:8" x14ac:dyDescent="0.25">
      <c r="A49" s="157"/>
      <c r="B49" s="158"/>
      <c r="C49" s="23" t="s">
        <v>96</v>
      </c>
      <c r="D49" s="65"/>
      <c r="E49" s="25"/>
      <c r="F49" s="24" t="str">
        <f t="shared" si="0"/>
        <v>N/A</v>
      </c>
      <c r="G49" s="98"/>
      <c r="H49" s="66" t="str">
        <f t="shared" si="1"/>
        <v/>
      </c>
    </row>
    <row r="50" spans="1:8" ht="18" customHeight="1" x14ac:dyDescent="0.25">
      <c r="A50" s="154" t="s">
        <v>3</v>
      </c>
      <c r="B50" s="158" t="s">
        <v>61</v>
      </c>
      <c r="C50" s="23" t="s">
        <v>97</v>
      </c>
      <c r="D50" s="65"/>
      <c r="E50" s="25"/>
      <c r="F50" s="24" t="str">
        <f t="shared" si="0"/>
        <v>N/A</v>
      </c>
      <c r="G50" s="98"/>
      <c r="H50" s="66" t="str">
        <f t="shared" si="1"/>
        <v/>
      </c>
    </row>
    <row r="51" spans="1:8" ht="19.5" customHeight="1" x14ac:dyDescent="0.25">
      <c r="A51" s="155"/>
      <c r="B51" s="158"/>
      <c r="C51" s="23" t="s">
        <v>192</v>
      </c>
      <c r="D51" s="65"/>
      <c r="E51" s="25"/>
      <c r="F51" s="24" t="str">
        <f t="shared" si="0"/>
        <v>N/A</v>
      </c>
      <c r="G51" s="98"/>
      <c r="H51" s="66" t="str">
        <f t="shared" si="1"/>
        <v/>
      </c>
    </row>
    <row r="52" spans="1:8" ht="17.25" customHeight="1" x14ac:dyDescent="0.25">
      <c r="A52" s="155"/>
      <c r="B52" s="158"/>
      <c r="C52" s="23" t="s">
        <v>98</v>
      </c>
      <c r="D52" s="65"/>
      <c r="E52" s="25"/>
      <c r="F52" s="24" t="str">
        <f t="shared" si="0"/>
        <v>N/A</v>
      </c>
      <c r="G52" s="98"/>
      <c r="H52" s="66" t="str">
        <f t="shared" si="1"/>
        <v/>
      </c>
    </row>
    <row r="53" spans="1:8" ht="44.25" customHeight="1" x14ac:dyDescent="0.25">
      <c r="A53" s="155"/>
      <c r="B53" s="23" t="s">
        <v>54</v>
      </c>
      <c r="C53" s="23" t="s">
        <v>99</v>
      </c>
      <c r="D53" s="65"/>
      <c r="E53" s="25"/>
      <c r="F53" s="24" t="str">
        <f t="shared" si="0"/>
        <v>N/A</v>
      </c>
      <c r="G53" s="98"/>
      <c r="H53" s="66" t="str">
        <f t="shared" si="1"/>
        <v/>
      </c>
    </row>
    <row r="54" spans="1:8" ht="18.75" customHeight="1" x14ac:dyDescent="0.25">
      <c r="A54" s="155"/>
      <c r="B54" s="158" t="s">
        <v>62</v>
      </c>
      <c r="C54" s="23" t="s">
        <v>100</v>
      </c>
      <c r="D54" s="65"/>
      <c r="E54" s="25"/>
      <c r="F54" s="24" t="str">
        <f t="shared" si="0"/>
        <v>N/A</v>
      </c>
      <c r="G54" s="98"/>
      <c r="H54" s="66" t="str">
        <f t="shared" si="1"/>
        <v/>
      </c>
    </row>
    <row r="55" spans="1:8" ht="18.75" customHeight="1" x14ac:dyDescent="0.25">
      <c r="A55" s="155"/>
      <c r="B55" s="158"/>
      <c r="C55" s="23" t="s">
        <v>101</v>
      </c>
      <c r="D55" s="65"/>
      <c r="E55" s="25"/>
      <c r="F55" s="24" t="str">
        <f t="shared" si="0"/>
        <v>N/A</v>
      </c>
      <c r="G55" s="98"/>
      <c r="H55" s="66" t="str">
        <f t="shared" si="1"/>
        <v/>
      </c>
    </row>
    <row r="56" spans="1:8" ht="14.25" customHeight="1" x14ac:dyDescent="0.25">
      <c r="A56" s="155"/>
      <c r="B56" s="158"/>
      <c r="C56" s="23" t="s">
        <v>193</v>
      </c>
      <c r="D56" s="65"/>
      <c r="E56" s="25"/>
      <c r="F56" s="24" t="str">
        <f t="shared" si="0"/>
        <v>N/A</v>
      </c>
      <c r="G56" s="98"/>
      <c r="H56" s="66" t="str">
        <f t="shared" si="1"/>
        <v/>
      </c>
    </row>
    <row r="57" spans="1:8" ht="25.5" customHeight="1" x14ac:dyDescent="0.25">
      <c r="A57" s="155"/>
      <c r="B57" s="158" t="s">
        <v>55</v>
      </c>
      <c r="C57" s="23" t="s">
        <v>102</v>
      </c>
      <c r="D57" s="65"/>
      <c r="E57" s="25"/>
      <c r="F57" s="24" t="str">
        <f t="shared" si="0"/>
        <v>N/A</v>
      </c>
      <c r="G57" s="98"/>
      <c r="H57" s="66" t="str">
        <f t="shared" si="1"/>
        <v/>
      </c>
    </row>
    <row r="58" spans="1:8" ht="21" customHeight="1" x14ac:dyDescent="0.25">
      <c r="A58" s="155"/>
      <c r="B58" s="158"/>
      <c r="C58" s="23" t="s">
        <v>194</v>
      </c>
      <c r="D58" s="65"/>
      <c r="E58" s="25"/>
      <c r="F58" s="24" t="str">
        <f t="shared" si="0"/>
        <v>N/A</v>
      </c>
      <c r="G58" s="98"/>
      <c r="H58" s="66" t="str">
        <f t="shared" si="1"/>
        <v/>
      </c>
    </row>
    <row r="59" spans="1:8" ht="25.5" x14ac:dyDescent="0.25">
      <c r="A59" s="155"/>
      <c r="B59" s="158"/>
      <c r="C59" s="23" t="s">
        <v>103</v>
      </c>
      <c r="D59" s="65"/>
      <c r="E59" s="25"/>
      <c r="F59" s="24" t="str">
        <f t="shared" si="0"/>
        <v>N/A</v>
      </c>
      <c r="G59" s="98"/>
      <c r="H59" s="66" t="str">
        <f t="shared" si="1"/>
        <v/>
      </c>
    </row>
    <row r="60" spans="1:8" ht="25.5" x14ac:dyDescent="0.25">
      <c r="A60" s="155"/>
      <c r="B60" s="158"/>
      <c r="C60" s="23" t="s">
        <v>104</v>
      </c>
      <c r="D60" s="65"/>
      <c r="E60" s="25"/>
      <c r="F60" s="24" t="str">
        <f t="shared" si="0"/>
        <v>N/A</v>
      </c>
      <c r="G60" s="98"/>
      <c r="H60" s="66" t="str">
        <f t="shared" si="1"/>
        <v/>
      </c>
    </row>
    <row r="61" spans="1:8" ht="25.5" customHeight="1" x14ac:dyDescent="0.25">
      <c r="A61" s="155"/>
      <c r="B61" s="158"/>
      <c r="C61" s="23" t="s">
        <v>195</v>
      </c>
      <c r="D61" s="65"/>
      <c r="E61" s="25"/>
      <c r="F61" s="24" t="str">
        <f t="shared" si="0"/>
        <v>N/A</v>
      </c>
      <c r="G61" s="98"/>
      <c r="H61" s="66" t="str">
        <f t="shared" si="1"/>
        <v/>
      </c>
    </row>
    <row r="62" spans="1:8" ht="25.5" customHeight="1" x14ac:dyDescent="0.25">
      <c r="A62" s="155"/>
      <c r="B62" s="158"/>
      <c r="C62" s="23" t="s">
        <v>105</v>
      </c>
      <c r="D62" s="65"/>
      <c r="E62" s="25"/>
      <c r="F62" s="24" t="str">
        <f t="shared" si="0"/>
        <v>N/A</v>
      </c>
      <c r="G62" s="98"/>
      <c r="H62" s="66" t="str">
        <f t="shared" si="1"/>
        <v/>
      </c>
    </row>
    <row r="63" spans="1:8" ht="19.5" customHeight="1" x14ac:dyDescent="0.25">
      <c r="A63" s="155"/>
      <c r="B63" s="158" t="s">
        <v>63</v>
      </c>
      <c r="C63" s="23" t="s">
        <v>106</v>
      </c>
      <c r="D63" s="65"/>
      <c r="E63" s="25"/>
      <c r="F63" s="24" t="str">
        <f t="shared" si="0"/>
        <v>N/A</v>
      </c>
      <c r="G63" s="98"/>
      <c r="H63" s="66" t="str">
        <f t="shared" si="1"/>
        <v/>
      </c>
    </row>
    <row r="64" spans="1:8" ht="18" customHeight="1" x14ac:dyDescent="0.25">
      <c r="A64" s="155"/>
      <c r="B64" s="158"/>
      <c r="C64" s="49" t="s">
        <v>247</v>
      </c>
      <c r="D64" s="65"/>
      <c r="E64" s="25"/>
      <c r="F64" s="24" t="str">
        <f t="shared" si="0"/>
        <v>N/A</v>
      </c>
      <c r="G64" s="98"/>
      <c r="H64" s="66" t="str">
        <f t="shared" si="1"/>
        <v/>
      </c>
    </row>
    <row r="65" spans="1:8" ht="19.5" customHeight="1" x14ac:dyDescent="0.25">
      <c r="A65" s="155"/>
      <c r="B65" s="158"/>
      <c r="C65" s="23" t="s">
        <v>107</v>
      </c>
      <c r="D65" s="65"/>
      <c r="E65" s="25"/>
      <c r="F65" s="24" t="str">
        <f t="shared" si="0"/>
        <v>N/A</v>
      </c>
      <c r="G65" s="98"/>
      <c r="H65" s="66" t="str">
        <f t="shared" si="1"/>
        <v/>
      </c>
    </row>
    <row r="66" spans="1:8" ht="18.75" customHeight="1" x14ac:dyDescent="0.25">
      <c r="A66" s="155"/>
      <c r="B66" s="158"/>
      <c r="C66" s="23" t="s">
        <v>108</v>
      </c>
      <c r="D66" s="65"/>
      <c r="E66" s="25"/>
      <c r="F66" s="24" t="str">
        <f t="shared" si="0"/>
        <v>N/A</v>
      </c>
      <c r="G66" s="98"/>
      <c r="H66" s="66" t="str">
        <f t="shared" si="1"/>
        <v/>
      </c>
    </row>
    <row r="67" spans="1:8" ht="18" customHeight="1" x14ac:dyDescent="0.25">
      <c r="A67" s="155"/>
      <c r="B67" s="158"/>
      <c r="C67" s="23" t="s">
        <v>196</v>
      </c>
      <c r="D67" s="65"/>
      <c r="E67" s="25"/>
      <c r="F67" s="24" t="str">
        <f t="shared" si="0"/>
        <v>N/A</v>
      </c>
      <c r="G67" s="98"/>
      <c r="H67" s="66" t="str">
        <f t="shared" si="1"/>
        <v/>
      </c>
    </row>
    <row r="68" spans="1:8" ht="49.5" customHeight="1" x14ac:dyDescent="0.25">
      <c r="A68" s="156"/>
      <c r="B68" s="23" t="s">
        <v>64</v>
      </c>
      <c r="C68" s="23" t="s">
        <v>197</v>
      </c>
      <c r="D68" s="65"/>
      <c r="E68" s="25"/>
      <c r="F68" s="24" t="str">
        <f t="shared" si="0"/>
        <v>N/A</v>
      </c>
      <c r="G68" s="98"/>
      <c r="H68" s="66" t="str">
        <f t="shared" si="1"/>
        <v/>
      </c>
    </row>
    <row r="69" spans="1:8" ht="21.75" customHeight="1" x14ac:dyDescent="0.25">
      <c r="A69" s="157" t="s">
        <v>4</v>
      </c>
      <c r="B69" s="159" t="s">
        <v>252</v>
      </c>
      <c r="C69" s="23" t="s">
        <v>109</v>
      </c>
      <c r="D69" s="65"/>
      <c r="E69" s="25"/>
      <c r="F69" s="24" t="str">
        <f t="shared" ref="F69:F107" si="2" xml:space="preserve">  _xlfn.IFS(OR(D69="Aucun",D69="Initial"),"Non_conforme",OR(D69="Reproductible",D69="Défini"),"Partielle",OR(D69="Maitrisé",D69="Optimisé"),"Totale",AND(D69&lt;&gt;"Aucun",D69&lt;&gt;"Initial",D69&lt;&gt;"Reproductible",D69&lt;&gt;"Défini",D69&lt;&gt;"Maitrisé",D69&lt;&gt;"Optimisé"),"N/A")</f>
        <v>N/A</v>
      </c>
      <c r="G69" s="98"/>
      <c r="H69" s="66" t="str">
        <f t="shared" ref="H69:H107" si="3">IF(D69="N/A","A renseigner","")</f>
        <v/>
      </c>
    </row>
    <row r="70" spans="1:8" ht="27.75" customHeight="1" x14ac:dyDescent="0.25">
      <c r="A70" s="157"/>
      <c r="B70" s="159"/>
      <c r="C70" s="23" t="s">
        <v>110</v>
      </c>
      <c r="D70" s="65"/>
      <c r="E70" s="25"/>
      <c r="F70" s="24" t="str">
        <f t="shared" si="2"/>
        <v>N/A</v>
      </c>
      <c r="G70" s="98"/>
      <c r="H70" s="66" t="str">
        <f t="shared" si="3"/>
        <v/>
      </c>
    </row>
    <row r="71" spans="1:8" x14ac:dyDescent="0.25">
      <c r="A71" s="157"/>
      <c r="B71" s="159"/>
      <c r="C71" s="23" t="s">
        <v>111</v>
      </c>
      <c r="D71" s="65"/>
      <c r="E71" s="25"/>
      <c r="F71" s="24" t="str">
        <f t="shared" si="2"/>
        <v>N/A</v>
      </c>
      <c r="G71" s="98"/>
      <c r="H71" s="66" t="str">
        <f t="shared" si="3"/>
        <v/>
      </c>
    </row>
    <row r="72" spans="1:8" x14ac:dyDescent="0.25">
      <c r="A72" s="157"/>
      <c r="B72" s="159"/>
      <c r="C72" s="23" t="s">
        <v>198</v>
      </c>
      <c r="D72" s="65"/>
      <c r="E72" s="25"/>
      <c r="F72" s="24" t="str">
        <f t="shared" si="2"/>
        <v>N/A</v>
      </c>
      <c r="G72" s="98"/>
      <c r="H72" s="66" t="str">
        <f t="shared" si="3"/>
        <v/>
      </c>
    </row>
    <row r="73" spans="1:8" x14ac:dyDescent="0.25">
      <c r="A73" s="157"/>
      <c r="B73" s="159"/>
      <c r="C73" s="23" t="s">
        <v>112</v>
      </c>
      <c r="D73" s="65"/>
      <c r="E73" s="25"/>
      <c r="F73" s="24" t="str">
        <f t="shared" si="2"/>
        <v>N/A</v>
      </c>
      <c r="G73" s="98"/>
      <c r="H73" s="66" t="str">
        <f t="shared" si="3"/>
        <v/>
      </c>
    </row>
    <row r="74" spans="1:8" ht="18.75" customHeight="1" x14ac:dyDescent="0.25">
      <c r="A74" s="157"/>
      <c r="B74" s="159"/>
      <c r="C74" s="23" t="s">
        <v>113</v>
      </c>
      <c r="D74" s="65"/>
      <c r="E74" s="25"/>
      <c r="F74" s="24" t="str">
        <f t="shared" si="2"/>
        <v>N/A</v>
      </c>
      <c r="G74" s="98"/>
      <c r="H74" s="66" t="str">
        <f t="shared" si="3"/>
        <v/>
      </c>
    </row>
    <row r="75" spans="1:8" ht="15.75" customHeight="1" x14ac:dyDescent="0.25">
      <c r="A75" s="157"/>
      <c r="B75" s="159" t="s">
        <v>282</v>
      </c>
      <c r="C75" s="23" t="s">
        <v>114</v>
      </c>
      <c r="D75" s="65"/>
      <c r="E75" s="25"/>
      <c r="F75" s="24" t="str">
        <f t="shared" si="2"/>
        <v>N/A</v>
      </c>
      <c r="G75" s="98"/>
      <c r="H75" s="66" t="str">
        <f t="shared" si="3"/>
        <v/>
      </c>
    </row>
    <row r="76" spans="1:8" x14ac:dyDescent="0.25">
      <c r="A76" s="157"/>
      <c r="B76" s="159"/>
      <c r="C76" s="23" t="s">
        <v>115</v>
      </c>
      <c r="D76" s="65"/>
      <c r="E76" s="25"/>
      <c r="F76" s="24" t="str">
        <f t="shared" si="2"/>
        <v>N/A</v>
      </c>
      <c r="G76" s="98"/>
      <c r="H76" s="66" t="str">
        <f t="shared" si="3"/>
        <v/>
      </c>
    </row>
    <row r="77" spans="1:8" ht="15.75" customHeight="1" x14ac:dyDescent="0.25">
      <c r="A77" s="157"/>
      <c r="B77" s="159"/>
      <c r="C77" s="23" t="s">
        <v>199</v>
      </c>
      <c r="D77" s="65"/>
      <c r="E77" s="25"/>
      <c r="F77" s="24" t="str">
        <f t="shared" si="2"/>
        <v>N/A</v>
      </c>
      <c r="G77" s="98"/>
      <c r="H77" s="66" t="str">
        <f t="shared" si="3"/>
        <v/>
      </c>
    </row>
    <row r="78" spans="1:8" ht="23.25" customHeight="1" x14ac:dyDescent="0.25">
      <c r="A78" s="157" t="s">
        <v>5</v>
      </c>
      <c r="B78" s="159" t="s">
        <v>248</v>
      </c>
      <c r="C78" s="23" t="s">
        <v>116</v>
      </c>
      <c r="D78" s="65"/>
      <c r="E78" s="25"/>
      <c r="F78" s="24" t="str">
        <f t="shared" si="2"/>
        <v>N/A</v>
      </c>
      <c r="G78" s="98"/>
      <c r="H78" s="66" t="str">
        <f t="shared" si="3"/>
        <v/>
      </c>
    </row>
    <row r="79" spans="1:8" x14ac:dyDescent="0.25">
      <c r="A79" s="157"/>
      <c r="B79" s="159"/>
      <c r="C79" s="23" t="s">
        <v>117</v>
      </c>
      <c r="D79" s="65"/>
      <c r="E79" s="25"/>
      <c r="F79" s="24" t="str">
        <f t="shared" si="2"/>
        <v>N/A</v>
      </c>
      <c r="G79" s="98"/>
      <c r="H79" s="66" t="str">
        <f t="shared" si="3"/>
        <v/>
      </c>
    </row>
    <row r="80" spans="1:8" ht="15" customHeight="1" x14ac:dyDescent="0.25">
      <c r="A80" s="157"/>
      <c r="B80" s="159" t="s">
        <v>249</v>
      </c>
      <c r="C80" s="23" t="s">
        <v>118</v>
      </c>
      <c r="D80" s="65"/>
      <c r="E80" s="25"/>
      <c r="F80" s="24" t="str">
        <f t="shared" si="2"/>
        <v>N/A</v>
      </c>
      <c r="G80" s="98"/>
      <c r="H80" s="66" t="str">
        <f t="shared" si="3"/>
        <v/>
      </c>
    </row>
    <row r="81" spans="1:8" x14ac:dyDescent="0.25">
      <c r="A81" s="157"/>
      <c r="B81" s="159"/>
      <c r="C81" s="23" t="s">
        <v>119</v>
      </c>
      <c r="D81" s="65"/>
      <c r="E81" s="25"/>
      <c r="F81" s="24" t="str">
        <f t="shared" si="2"/>
        <v>N/A</v>
      </c>
      <c r="G81" s="98"/>
      <c r="H81" s="66" t="str">
        <f t="shared" si="3"/>
        <v/>
      </c>
    </row>
    <row r="82" spans="1:8" x14ac:dyDescent="0.25">
      <c r="A82" s="157"/>
      <c r="B82" s="159"/>
      <c r="C82" s="23" t="s">
        <v>120</v>
      </c>
      <c r="D82" s="65"/>
      <c r="E82" s="25"/>
      <c r="F82" s="24" t="str">
        <f t="shared" si="2"/>
        <v>N/A</v>
      </c>
      <c r="G82" s="98"/>
      <c r="H82" s="66" t="str">
        <f t="shared" si="3"/>
        <v/>
      </c>
    </row>
    <row r="83" spans="1:8" x14ac:dyDescent="0.25">
      <c r="A83" s="157"/>
      <c r="B83" s="159"/>
      <c r="C83" s="23" t="s">
        <v>121</v>
      </c>
      <c r="D83" s="65"/>
      <c r="E83" s="25"/>
      <c r="F83" s="24" t="str">
        <f t="shared" si="2"/>
        <v>N/A</v>
      </c>
      <c r="G83" s="98"/>
      <c r="H83" s="66" t="str">
        <f t="shared" si="3"/>
        <v/>
      </c>
    </row>
    <row r="84" spans="1:8" x14ac:dyDescent="0.25">
      <c r="A84" s="157"/>
      <c r="B84" s="159"/>
      <c r="C84" s="23" t="s">
        <v>201</v>
      </c>
      <c r="D84" s="65"/>
      <c r="E84" s="25"/>
      <c r="F84" s="24" t="str">
        <f t="shared" si="2"/>
        <v>N/A</v>
      </c>
      <c r="G84" s="98"/>
      <c r="H84" s="66" t="str">
        <f t="shared" si="3"/>
        <v/>
      </c>
    </row>
    <row r="85" spans="1:8" x14ac:dyDescent="0.25">
      <c r="A85" s="157"/>
      <c r="B85" s="159"/>
      <c r="C85" s="23" t="s">
        <v>200</v>
      </c>
      <c r="D85" s="65"/>
      <c r="E85" s="25"/>
      <c r="F85" s="24" t="str">
        <f t="shared" si="2"/>
        <v>N/A</v>
      </c>
      <c r="G85" s="98"/>
      <c r="H85" s="66" t="str">
        <f t="shared" si="3"/>
        <v/>
      </c>
    </row>
    <row r="86" spans="1:8" x14ac:dyDescent="0.25">
      <c r="A86" s="157" t="s">
        <v>122</v>
      </c>
      <c r="B86" s="158" t="s">
        <v>283</v>
      </c>
      <c r="C86" s="23" t="s">
        <v>123</v>
      </c>
      <c r="D86" s="65"/>
      <c r="E86" s="25"/>
      <c r="F86" s="24" t="str">
        <f t="shared" si="2"/>
        <v>N/A</v>
      </c>
      <c r="G86" s="98"/>
      <c r="H86" s="66" t="str">
        <f t="shared" si="3"/>
        <v/>
      </c>
    </row>
    <row r="87" spans="1:8" x14ac:dyDescent="0.25">
      <c r="A87" s="157"/>
      <c r="B87" s="158"/>
      <c r="C87" s="23" t="s">
        <v>124</v>
      </c>
      <c r="D87" s="65"/>
      <c r="E87" s="25"/>
      <c r="F87" s="24" t="str">
        <f t="shared" si="2"/>
        <v>N/A</v>
      </c>
      <c r="G87" s="98"/>
      <c r="H87" s="66" t="str">
        <f t="shared" si="3"/>
        <v/>
      </c>
    </row>
    <row r="88" spans="1:8" x14ac:dyDescent="0.25">
      <c r="A88" s="157"/>
      <c r="B88" s="158"/>
      <c r="C88" s="23" t="s">
        <v>125</v>
      </c>
      <c r="D88" s="65"/>
      <c r="E88" s="25"/>
      <c r="F88" s="24" t="str">
        <f t="shared" si="2"/>
        <v>N/A</v>
      </c>
      <c r="G88" s="98"/>
      <c r="H88" s="66" t="str">
        <f t="shared" si="3"/>
        <v/>
      </c>
    </row>
    <row r="89" spans="1:8" ht="53.25" customHeight="1" x14ac:dyDescent="0.25">
      <c r="A89" s="157"/>
      <c r="B89" s="23" t="s">
        <v>65</v>
      </c>
      <c r="C89" s="23" t="s">
        <v>126</v>
      </c>
      <c r="D89" s="65"/>
      <c r="E89" s="25"/>
      <c r="F89" s="24" t="str">
        <f t="shared" si="2"/>
        <v>N/A</v>
      </c>
      <c r="G89" s="98"/>
      <c r="H89" s="66" t="str">
        <f t="shared" si="3"/>
        <v/>
      </c>
    </row>
    <row r="90" spans="1:8" ht="18.75" customHeight="1" x14ac:dyDescent="0.25">
      <c r="A90" s="157" t="s">
        <v>127</v>
      </c>
      <c r="B90" s="159" t="s">
        <v>250</v>
      </c>
      <c r="C90" s="23" t="s">
        <v>202</v>
      </c>
      <c r="D90" s="65"/>
      <c r="E90" s="25"/>
      <c r="F90" s="24" t="str">
        <f t="shared" si="2"/>
        <v>N/A</v>
      </c>
      <c r="G90" s="98"/>
      <c r="H90" s="66" t="str">
        <f t="shared" si="3"/>
        <v/>
      </c>
    </row>
    <row r="91" spans="1:8" ht="16.5" customHeight="1" x14ac:dyDescent="0.25">
      <c r="A91" s="157"/>
      <c r="B91" s="159"/>
      <c r="C91" s="23" t="s">
        <v>203</v>
      </c>
      <c r="D91" s="65"/>
      <c r="E91" s="25"/>
      <c r="F91" s="24" t="str">
        <f t="shared" si="2"/>
        <v>N/A</v>
      </c>
      <c r="G91" s="98"/>
      <c r="H91" s="66" t="str">
        <f t="shared" si="3"/>
        <v/>
      </c>
    </row>
    <row r="92" spans="1:8" x14ac:dyDescent="0.25">
      <c r="A92" s="157"/>
      <c r="B92" s="159"/>
      <c r="C92" s="23" t="s">
        <v>128</v>
      </c>
      <c r="D92" s="65"/>
      <c r="E92" s="25"/>
      <c r="F92" s="24" t="str">
        <f t="shared" si="2"/>
        <v>N/A</v>
      </c>
      <c r="G92" s="98"/>
      <c r="H92" s="66" t="str">
        <f t="shared" si="3"/>
        <v/>
      </c>
    </row>
    <row r="93" spans="1:8" x14ac:dyDescent="0.25">
      <c r="A93" s="157"/>
      <c r="B93" s="159"/>
      <c r="C93" s="23" t="s">
        <v>129</v>
      </c>
      <c r="D93" s="65"/>
      <c r="E93" s="25"/>
      <c r="F93" s="24" t="str">
        <f t="shared" si="2"/>
        <v>N/A</v>
      </c>
      <c r="G93" s="98"/>
      <c r="H93" s="66" t="str">
        <f t="shared" si="3"/>
        <v/>
      </c>
    </row>
    <row r="94" spans="1:8" ht="17.25" customHeight="1" x14ac:dyDescent="0.25">
      <c r="A94" s="157"/>
      <c r="B94" s="159"/>
      <c r="C94" s="23" t="s">
        <v>204</v>
      </c>
      <c r="D94" s="65"/>
      <c r="E94" s="25"/>
      <c r="F94" s="24" t="str">
        <f t="shared" si="2"/>
        <v>N/A</v>
      </c>
      <c r="G94" s="98"/>
      <c r="H94" s="66" t="str">
        <f t="shared" si="3"/>
        <v/>
      </c>
    </row>
    <row r="95" spans="1:8" x14ac:dyDescent="0.25">
      <c r="A95" s="157"/>
      <c r="B95" s="159"/>
      <c r="C95" s="23" t="s">
        <v>131</v>
      </c>
      <c r="D95" s="65"/>
      <c r="E95" s="25"/>
      <c r="F95" s="24" t="str">
        <f t="shared" si="2"/>
        <v>N/A</v>
      </c>
      <c r="G95" s="98"/>
      <c r="H95" s="66" t="str">
        <f t="shared" si="3"/>
        <v/>
      </c>
    </row>
    <row r="96" spans="1:8" x14ac:dyDescent="0.25">
      <c r="A96" s="157"/>
      <c r="B96" s="159"/>
      <c r="C96" s="23" t="s">
        <v>130</v>
      </c>
      <c r="D96" s="65"/>
      <c r="E96" s="25"/>
      <c r="F96" s="24" t="str">
        <f t="shared" si="2"/>
        <v>N/A</v>
      </c>
      <c r="G96" s="98"/>
      <c r="H96" s="66" t="str">
        <f t="shared" si="3"/>
        <v/>
      </c>
    </row>
    <row r="97" spans="1:8" x14ac:dyDescent="0.25">
      <c r="A97" s="157"/>
      <c r="B97" s="159"/>
      <c r="C97" s="23" t="s">
        <v>132</v>
      </c>
      <c r="D97" s="65"/>
      <c r="E97" s="25"/>
      <c r="F97" s="24" t="str">
        <f t="shared" si="2"/>
        <v>N/A</v>
      </c>
      <c r="G97" s="98"/>
      <c r="H97" s="66" t="str">
        <f t="shared" si="3"/>
        <v/>
      </c>
    </row>
    <row r="98" spans="1:8" ht="27" customHeight="1" x14ac:dyDescent="0.25">
      <c r="A98" s="157" t="s">
        <v>291</v>
      </c>
      <c r="B98" s="158" t="s">
        <v>284</v>
      </c>
      <c r="C98" s="23" t="s">
        <v>133</v>
      </c>
      <c r="D98" s="65"/>
      <c r="E98" s="25"/>
      <c r="F98" s="24" t="str">
        <f t="shared" si="2"/>
        <v>N/A</v>
      </c>
      <c r="G98" s="98"/>
      <c r="H98" s="66" t="str">
        <f t="shared" si="3"/>
        <v/>
      </c>
    </row>
    <row r="99" spans="1:8" ht="21" customHeight="1" x14ac:dyDescent="0.25">
      <c r="A99" s="157"/>
      <c r="B99" s="158"/>
      <c r="C99" s="23" t="s">
        <v>134</v>
      </c>
      <c r="D99" s="65"/>
      <c r="E99" s="25"/>
      <c r="F99" s="24" t="str">
        <f t="shared" si="2"/>
        <v>N/A</v>
      </c>
      <c r="G99" s="98"/>
      <c r="H99" s="66" t="str">
        <f t="shared" si="3"/>
        <v/>
      </c>
    </row>
    <row r="100" spans="1:8" ht="22.5" customHeight="1" x14ac:dyDescent="0.25">
      <c r="A100" s="157"/>
      <c r="B100" s="158"/>
      <c r="C100" s="23" t="s">
        <v>205</v>
      </c>
      <c r="D100" s="65"/>
      <c r="E100" s="25"/>
      <c r="F100" s="24" t="str">
        <f t="shared" si="2"/>
        <v>N/A</v>
      </c>
      <c r="G100" s="98"/>
      <c r="H100" s="66" t="str">
        <f t="shared" si="3"/>
        <v/>
      </c>
    </row>
    <row r="101" spans="1:8" ht="29.25" customHeight="1" x14ac:dyDescent="0.25">
      <c r="A101" s="157"/>
      <c r="B101" s="158"/>
      <c r="C101" s="23" t="s">
        <v>206</v>
      </c>
      <c r="D101" s="65"/>
      <c r="E101" s="25"/>
      <c r="F101" s="24" t="str">
        <f t="shared" si="2"/>
        <v>N/A</v>
      </c>
      <c r="G101" s="98"/>
      <c r="H101" s="66" t="str">
        <f t="shared" si="3"/>
        <v/>
      </c>
    </row>
    <row r="102" spans="1:8" ht="15" customHeight="1" x14ac:dyDescent="0.25">
      <c r="A102" s="157" t="s">
        <v>139</v>
      </c>
      <c r="B102" s="158" t="s">
        <v>135</v>
      </c>
      <c r="C102" s="23" t="s">
        <v>207</v>
      </c>
      <c r="D102" s="65"/>
      <c r="E102" s="25"/>
      <c r="F102" s="24" t="str">
        <f t="shared" si="2"/>
        <v>N/A</v>
      </c>
      <c r="G102" s="98"/>
      <c r="H102" s="66" t="str">
        <f t="shared" si="3"/>
        <v/>
      </c>
    </row>
    <row r="103" spans="1:8" ht="25.5" customHeight="1" x14ac:dyDescent="0.25">
      <c r="A103" s="157"/>
      <c r="B103" s="158"/>
      <c r="C103" s="23" t="s">
        <v>208</v>
      </c>
      <c r="D103" s="65"/>
      <c r="E103" s="25"/>
      <c r="F103" s="24" t="str">
        <f t="shared" si="2"/>
        <v>N/A</v>
      </c>
      <c r="G103" s="98"/>
      <c r="H103" s="66" t="str">
        <f t="shared" si="3"/>
        <v/>
      </c>
    </row>
    <row r="104" spans="1:8" ht="27.75" customHeight="1" x14ac:dyDescent="0.25">
      <c r="A104" s="157"/>
      <c r="B104" s="158"/>
      <c r="C104" s="23" t="s">
        <v>209</v>
      </c>
      <c r="D104" s="65"/>
      <c r="E104" s="25"/>
      <c r="F104" s="24" t="str">
        <f t="shared" si="2"/>
        <v>N/A</v>
      </c>
      <c r="G104" s="98"/>
      <c r="H104" s="66" t="str">
        <f t="shared" si="3"/>
        <v/>
      </c>
    </row>
    <row r="105" spans="1:8" x14ac:dyDescent="0.25">
      <c r="A105" s="157"/>
      <c r="B105" s="158"/>
      <c r="C105" s="23" t="s">
        <v>210</v>
      </c>
      <c r="D105" s="65"/>
      <c r="E105" s="25"/>
      <c r="F105" s="24" t="str">
        <f t="shared" si="2"/>
        <v>N/A</v>
      </c>
      <c r="G105" s="98"/>
      <c r="H105" s="66" t="str">
        <f t="shared" si="3"/>
        <v/>
      </c>
    </row>
    <row r="106" spans="1:8" x14ac:dyDescent="0.25">
      <c r="A106" s="157"/>
      <c r="B106" s="158"/>
      <c r="C106" s="23" t="s">
        <v>211</v>
      </c>
      <c r="D106" s="65"/>
      <c r="E106" s="25"/>
      <c r="F106" s="24" t="str">
        <f t="shared" si="2"/>
        <v>N/A</v>
      </c>
      <c r="G106" s="98"/>
      <c r="H106" s="66" t="str">
        <f t="shared" si="3"/>
        <v/>
      </c>
    </row>
    <row r="107" spans="1:8" ht="38.25" x14ac:dyDescent="0.25">
      <c r="A107" s="157"/>
      <c r="B107" s="49" t="s">
        <v>251</v>
      </c>
      <c r="C107" s="23" t="s">
        <v>212</v>
      </c>
      <c r="D107" s="65"/>
      <c r="E107" s="25"/>
      <c r="F107" s="24" t="str">
        <f t="shared" si="2"/>
        <v>N/A</v>
      </c>
      <c r="G107" s="98"/>
      <c r="H107" s="66" t="str">
        <f t="shared" si="3"/>
        <v/>
      </c>
    </row>
    <row r="108" spans="1:8" x14ac:dyDescent="0.25">
      <c r="A108" s="15"/>
      <c r="B108" s="16"/>
      <c r="C108" s="16"/>
      <c r="D108" s="17"/>
      <c r="E108" s="16"/>
      <c r="F108" s="17"/>
      <c r="G108" s="100"/>
      <c r="H108" s="100"/>
    </row>
    <row r="109" spans="1:8" x14ac:dyDescent="0.25">
      <c r="A109" s="15"/>
      <c r="B109" s="16"/>
      <c r="C109" s="16"/>
      <c r="D109" s="17"/>
      <c r="E109" s="16"/>
      <c r="F109" s="17"/>
      <c r="G109" s="100"/>
      <c r="H109" s="100"/>
    </row>
    <row r="110" spans="1:8" x14ac:dyDescent="0.25">
      <c r="A110" s="15"/>
      <c r="B110" s="16"/>
      <c r="C110" s="16"/>
      <c r="D110" s="17"/>
      <c r="E110" s="16"/>
      <c r="F110" s="17"/>
      <c r="G110" s="100"/>
      <c r="H110" s="100"/>
    </row>
    <row r="111" spans="1:8" x14ac:dyDescent="0.25">
      <c r="A111" s="15"/>
      <c r="B111" s="16"/>
      <c r="C111" s="16"/>
      <c r="D111" s="17"/>
      <c r="E111" s="16"/>
      <c r="F111" s="17"/>
      <c r="G111" s="100"/>
      <c r="H111" s="100"/>
    </row>
    <row r="112" spans="1:8" x14ac:dyDescent="0.25">
      <c r="A112" s="15"/>
      <c r="B112" s="16"/>
      <c r="C112" s="16"/>
      <c r="D112" s="17"/>
      <c r="E112" s="16"/>
      <c r="F112" s="17"/>
      <c r="G112" s="100"/>
      <c r="H112" s="100"/>
    </row>
    <row r="113" spans="1:8" x14ac:dyDescent="0.25">
      <c r="A113" s="15"/>
      <c r="B113" s="16"/>
      <c r="C113" s="16"/>
      <c r="D113" s="17"/>
      <c r="E113" s="16"/>
      <c r="F113" s="17"/>
      <c r="G113" s="100"/>
      <c r="H113" s="100"/>
    </row>
    <row r="114" spans="1:8" x14ac:dyDescent="0.25">
      <c r="A114" s="15"/>
      <c r="B114" s="16"/>
      <c r="C114" s="16"/>
      <c r="D114" s="17"/>
      <c r="E114" s="16"/>
      <c r="F114" s="17"/>
      <c r="G114" s="100"/>
      <c r="H114" s="100"/>
    </row>
    <row r="115" spans="1:8" x14ac:dyDescent="0.25">
      <c r="A115" s="15"/>
      <c r="B115" s="16"/>
      <c r="C115" s="16"/>
      <c r="D115" s="17"/>
      <c r="E115" s="16"/>
      <c r="F115" s="17"/>
      <c r="G115" s="100"/>
      <c r="H115" s="100"/>
    </row>
    <row r="116" spans="1:8" x14ac:dyDescent="0.25">
      <c r="A116" s="15"/>
      <c r="B116" s="16"/>
      <c r="C116" s="16"/>
      <c r="D116" s="17"/>
      <c r="E116" s="16"/>
      <c r="F116" s="17"/>
      <c r="G116" s="100"/>
      <c r="H116" s="100"/>
    </row>
    <row r="117" spans="1:8" x14ac:dyDescent="0.25">
      <c r="A117" s="15"/>
      <c r="B117" s="16"/>
      <c r="C117" s="16"/>
      <c r="D117" s="17"/>
      <c r="E117" s="16"/>
      <c r="F117" s="17"/>
      <c r="G117" s="100"/>
      <c r="H117" s="100"/>
    </row>
    <row r="118" spans="1:8" x14ac:dyDescent="0.25">
      <c r="A118" s="15"/>
      <c r="B118" s="16"/>
      <c r="C118" s="16"/>
      <c r="D118" s="17"/>
      <c r="E118" s="16"/>
      <c r="F118" s="17"/>
      <c r="G118" s="100"/>
      <c r="H118" s="100"/>
    </row>
    <row r="119" spans="1:8" x14ac:dyDescent="0.25">
      <c r="A119" s="15"/>
      <c r="B119" s="16"/>
      <c r="C119" s="16"/>
      <c r="D119" s="17"/>
      <c r="E119" s="16"/>
      <c r="F119" s="17"/>
      <c r="G119" s="100"/>
      <c r="H119" s="100"/>
    </row>
    <row r="120" spans="1:8" x14ac:dyDescent="0.25">
      <c r="A120" s="15"/>
      <c r="B120" s="16"/>
      <c r="C120" s="16"/>
      <c r="D120" s="17"/>
      <c r="E120" s="16"/>
      <c r="F120" s="17"/>
      <c r="G120" s="100"/>
      <c r="H120" s="100"/>
    </row>
  </sheetData>
  <sheetProtection algorithmName="SHA-512" hashValue="xda63Bammma8iGvbkqWX2G+JPXJdkLU0uJ2a9sayhYRrqDLB03bG81Qc0X0Hwqu5b1WReNCWvUaAmE02ZLcfuQ==" saltValue="yp/3MbepxgYhHMesHuw0Lw==" spinCount="100000" sheet="1" objects="1" scenarios="1"/>
  <mergeCells count="38">
    <mergeCell ref="A1:H1"/>
    <mergeCell ref="A86:A89"/>
    <mergeCell ref="B86:B88"/>
    <mergeCell ref="B69:B74"/>
    <mergeCell ref="B75:B77"/>
    <mergeCell ref="A78:A85"/>
    <mergeCell ref="B78:B79"/>
    <mergeCell ref="B80:B85"/>
    <mergeCell ref="B63:B67"/>
    <mergeCell ref="B44:B49"/>
    <mergeCell ref="A38:A49"/>
    <mergeCell ref="A36:A37"/>
    <mergeCell ref="B54:B56"/>
    <mergeCell ref="B57:B62"/>
    <mergeCell ref="A69:A77"/>
    <mergeCell ref="B28:B32"/>
    <mergeCell ref="A102:A107"/>
    <mergeCell ref="B102:B106"/>
    <mergeCell ref="B90:B97"/>
    <mergeCell ref="A98:A101"/>
    <mergeCell ref="B98:B101"/>
    <mergeCell ref="A90:A97"/>
    <mergeCell ref="A27:A35"/>
    <mergeCell ref="A50:A68"/>
    <mergeCell ref="A4:A7"/>
    <mergeCell ref="B4:B7"/>
    <mergeCell ref="A8:A11"/>
    <mergeCell ref="B8:B10"/>
    <mergeCell ref="B12:B13"/>
    <mergeCell ref="A12:A15"/>
    <mergeCell ref="B36:B37"/>
    <mergeCell ref="B38:B43"/>
    <mergeCell ref="B50:B52"/>
    <mergeCell ref="B33:B35"/>
    <mergeCell ref="A16:A26"/>
    <mergeCell ref="B16:B19"/>
    <mergeCell ref="B20:B22"/>
    <mergeCell ref="B23:B26"/>
  </mergeCells>
  <conditionalFormatting sqref="F4:F107">
    <cfRule type="expression" dxfId="1" priority="2">
      <formula>"si($E$6=""Non concernée"""</formula>
    </cfRule>
  </conditionalFormatting>
  <conditionalFormatting sqref="D4:D107">
    <cfRule type="cellIs" dxfId="0" priority="1" operator="equal">
      <formula>D4="&lt;&gt;"</formula>
    </cfRule>
  </conditionalFormatting>
  <dataValidations count="1">
    <dataValidation type="list" allowBlank="1" showInputMessage="1" showErrorMessage="1" sqref="E4:E107" xr:uid="{A865B888-C09B-4E9F-B7A4-82F27C65D1F9}">
      <formula1>#REF!</formula1>
    </dataValidation>
  </dataValidations>
  <pageMargins left="0.7" right="0.7" top="0.75" bottom="0.75" header="0.3" footer="0.3"/>
  <pageSetup paperSize="9" scale="94" fitToHeight="0" orientation="landscape" r:id="rId1"/>
  <headerFooter>
    <oddFooter>&amp;A&amp;RPage &amp;P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F9B490-D48D-4B3A-B7A0-888C07588E03}">
          <x14:formula1>
            <xm:f>Description_outil_évalualuation!$B$16:$B$22</xm:f>
          </x14:formula1>
          <xm:sqref>D4:D107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B40-273C-4C4A-B7B2-68A2C6E5247C}">
  <sheetPr>
    <pageSetUpPr fitToPage="1"/>
  </sheetPr>
  <dimension ref="A1:K65"/>
  <sheetViews>
    <sheetView view="pageBreakPreview" topLeftCell="A28" zoomScaleNormal="100" zoomScaleSheetLayoutView="100" workbookViewId="0">
      <selection activeCell="C45" sqref="C45"/>
    </sheetView>
  </sheetViews>
  <sheetFormatPr baseColWidth="10" defaultColWidth="11.42578125" defaultRowHeight="15" x14ac:dyDescent="0.25"/>
  <cols>
    <col min="1" max="1" width="4.7109375" style="2" customWidth="1"/>
    <col min="2" max="2" width="65.28515625" style="2" customWidth="1"/>
    <col min="3" max="3" width="13.7109375" style="2" customWidth="1"/>
    <col min="4" max="4" width="14" style="2" customWidth="1"/>
    <col min="5" max="5" width="12.7109375" style="2" customWidth="1"/>
    <col min="6" max="6" width="12.140625" style="2" customWidth="1"/>
    <col min="7" max="7" width="8.85546875" style="2" customWidth="1"/>
    <col min="8" max="8" width="8" style="2" customWidth="1"/>
    <col min="9" max="9" width="8.28515625" style="2" customWidth="1"/>
    <col min="10" max="10" width="6.140625" style="101" customWidth="1"/>
    <col min="11" max="11" width="14.7109375" style="2" customWidth="1"/>
    <col min="12" max="16384" width="11.42578125" style="2"/>
  </cols>
  <sheetData>
    <row r="1" spans="1:11" ht="22.5" customHeight="1" x14ac:dyDescent="0.25">
      <c r="A1" s="160" t="s">
        <v>257</v>
      </c>
      <c r="B1" s="160"/>
      <c r="C1" s="160"/>
      <c r="D1" s="160"/>
      <c r="E1" s="160"/>
      <c r="F1" s="160"/>
      <c r="G1" s="160"/>
      <c r="H1" s="160"/>
      <c r="I1" s="160"/>
      <c r="J1" s="160"/>
    </row>
    <row r="2" spans="1:11" ht="18.75" customHeight="1" x14ac:dyDescent="0.25">
      <c r="F2" s="28"/>
      <c r="G2" s="28"/>
      <c r="H2" s="28"/>
      <c r="I2" s="28"/>
      <c r="J2" s="28"/>
    </row>
    <row r="3" spans="1:11" ht="19.5" customHeight="1" x14ac:dyDescent="0.3">
      <c r="B3" s="164"/>
      <c r="C3" s="165"/>
      <c r="D3" s="165"/>
      <c r="E3" s="165"/>
      <c r="F3" s="28"/>
      <c r="G3" s="28"/>
      <c r="H3" s="59"/>
      <c r="I3" s="59"/>
      <c r="J3" s="102"/>
    </row>
    <row r="4" spans="1:11" ht="71.25" x14ac:dyDescent="0.25">
      <c r="C4" s="67" t="s">
        <v>215</v>
      </c>
      <c r="D4" s="68" t="s">
        <v>144</v>
      </c>
    </row>
    <row r="5" spans="1:11" x14ac:dyDescent="0.25">
      <c r="C5" s="69" t="s">
        <v>213</v>
      </c>
      <c r="D5" s="61">
        <f>COUNTIF(Evaluation_MO_DNSSI!D4:D107,"Aucun")/(104-COUNTIF(Evaluation_MO_DNSSI!D4:D107,"N/A"))</f>
        <v>0</v>
      </c>
    </row>
    <row r="6" spans="1:11" x14ac:dyDescent="0.25">
      <c r="C6" s="69" t="s">
        <v>214</v>
      </c>
      <c r="D6" s="61">
        <f>COUNTIF(Evaluation_MO_DNSSI!D4:D107,"Initial")/(104-COUNTIF(Evaluation_MO_DNSSI!D4:D107,"N/A"))</f>
        <v>0</v>
      </c>
    </row>
    <row r="7" spans="1:11" x14ac:dyDescent="0.25">
      <c r="C7" s="69" t="s">
        <v>218</v>
      </c>
      <c r="D7" s="61">
        <f>COUNTIF(Evaluation_MO_DNSSI!D4:D107,"Reproductible")/(104-COUNTIF(Evaluation_MO_DNSSI!D4:D107,"N/A"))</f>
        <v>0</v>
      </c>
    </row>
    <row r="8" spans="1:11" x14ac:dyDescent="0.25">
      <c r="C8" s="69" t="s">
        <v>171</v>
      </c>
      <c r="D8" s="61">
        <f>COUNTIF(Evaluation_MO_DNSSI!D4:D107,"Défini")/(104-COUNTIF(Evaluation_MO_DNSSI!D4:D107,"N/A"))</f>
        <v>0</v>
      </c>
    </row>
    <row r="9" spans="1:11" x14ac:dyDescent="0.25">
      <c r="C9" s="69" t="s">
        <v>170</v>
      </c>
      <c r="D9" s="61">
        <f>COUNTIF(Evaluation_MO_DNSSI!D4:D107,"Maitrisé")/(104-COUNTIF(Evaluation_MO_DNSSI!D4:D107,"N/A"))</f>
        <v>0</v>
      </c>
    </row>
    <row r="10" spans="1:11" ht="18.75" customHeight="1" x14ac:dyDescent="0.25">
      <c r="C10" s="69" t="s">
        <v>226</v>
      </c>
      <c r="D10" s="61">
        <f>COUNTIF(Evaluation_MO_DNSSI!D4:D107,"Optimisé")/(104-COUNTIF(Evaluation_MO_DNSSI!D4:D107,"N/A"))</f>
        <v>0</v>
      </c>
    </row>
    <row r="12" spans="1:11" ht="15" customHeight="1" x14ac:dyDescent="0.25">
      <c r="B12" s="101"/>
    </row>
    <row r="13" spans="1:11" x14ac:dyDescent="0.25">
      <c r="B13" s="101"/>
      <c r="K13" s="53"/>
    </row>
    <row r="14" spans="1:11" ht="30" x14ac:dyDescent="0.25">
      <c r="B14" s="115" t="str">
        <f>+INDEX(B32:B45,B15,1)</f>
        <v>1. POLITIQUE DE SECURITE DES SYSTEMES D'INFORMATION</v>
      </c>
    </row>
    <row r="15" spans="1:11" ht="30" customHeight="1" x14ac:dyDescent="0.25">
      <c r="B15" s="116">
        <v>1</v>
      </c>
    </row>
    <row r="16" spans="1:11" x14ac:dyDescent="0.25">
      <c r="B16" s="101"/>
      <c r="C16" s="170" t="s">
        <v>253</v>
      </c>
      <c r="D16" s="166"/>
      <c r="E16" s="166"/>
      <c r="F16" s="166"/>
      <c r="G16" s="166"/>
      <c r="H16" s="167"/>
      <c r="J16" s="107"/>
    </row>
    <row r="17" spans="2:10" x14ac:dyDescent="0.25">
      <c r="B17" s="101"/>
      <c r="C17" s="70" t="s">
        <v>213</v>
      </c>
      <c r="D17" s="70" t="s">
        <v>214</v>
      </c>
      <c r="E17" s="70" t="s">
        <v>218</v>
      </c>
      <c r="F17" s="70" t="s">
        <v>171</v>
      </c>
      <c r="G17" s="70" t="s">
        <v>170</v>
      </c>
      <c r="H17" s="70" t="s">
        <v>226</v>
      </c>
      <c r="J17" s="124"/>
    </row>
    <row r="18" spans="2:10" x14ac:dyDescent="0.25">
      <c r="C18" s="32">
        <f ca="1">+OFFSET(D$32,B15-1,0,1,1)</f>
        <v>0</v>
      </c>
      <c r="D18" s="32">
        <f ca="1">+OFFSET(E$32,B15-1,0,1,1)</f>
        <v>0</v>
      </c>
      <c r="E18" s="32">
        <f ca="1">+OFFSET(F$32,B15-1,0,1,1)</f>
        <v>0</v>
      </c>
      <c r="F18" s="32">
        <f ca="1">+OFFSET(G$32,B15-1,0,1,1)</f>
        <v>0</v>
      </c>
      <c r="G18" s="32">
        <f ca="1">+OFFSET(H$32,B15-1,0,1,1)</f>
        <v>0</v>
      </c>
      <c r="H18" s="32">
        <f ca="1">+OFFSET(I$32,B15-1,0,1,1)</f>
        <v>0</v>
      </c>
      <c r="J18" s="103"/>
    </row>
    <row r="26" spans="2:10" x14ac:dyDescent="0.25">
      <c r="D26" s="60"/>
    </row>
    <row r="27" spans="2:10" x14ac:dyDescent="0.25">
      <c r="F27" s="19"/>
    </row>
    <row r="30" spans="2:10" ht="17.25" customHeight="1" x14ac:dyDescent="0.25">
      <c r="B30" s="162" t="s">
        <v>234</v>
      </c>
      <c r="C30" s="168" t="s">
        <v>289</v>
      </c>
      <c r="D30" s="166" t="s">
        <v>253</v>
      </c>
      <c r="E30" s="166"/>
      <c r="F30" s="166"/>
      <c r="G30" s="166"/>
      <c r="H30" s="166"/>
      <c r="I30" s="167"/>
      <c r="J30" s="107"/>
    </row>
    <row r="31" spans="2:10" ht="22.5" customHeight="1" x14ac:dyDescent="0.25">
      <c r="B31" s="163"/>
      <c r="C31" s="169"/>
      <c r="D31" s="122" t="s">
        <v>213</v>
      </c>
      <c r="E31" s="122" t="s">
        <v>214</v>
      </c>
      <c r="F31" s="122" t="s">
        <v>218</v>
      </c>
      <c r="G31" s="122" t="s">
        <v>171</v>
      </c>
      <c r="H31" s="122" t="s">
        <v>170</v>
      </c>
      <c r="I31" s="122" t="s">
        <v>226</v>
      </c>
      <c r="J31" s="124"/>
    </row>
    <row r="32" spans="2:10" s="20" customFormat="1" ht="18" customHeight="1" x14ac:dyDescent="0.25">
      <c r="B32" s="114" t="s">
        <v>71</v>
      </c>
      <c r="C32" s="123">
        <f>+COUNTIF(Evaluation_MO_DNSSI!D4:D7,"N/A")/4</f>
        <v>0</v>
      </c>
      <c r="D32" s="123">
        <f>IFERROR(COUNTIF(Evaluation_MO_DNSSI!D4:D7,"Aucun")/(4-COUNTIF(Evaluation_MO_DNSSI!D4:D7,"N/A")),"0,00%")</f>
        <v>0</v>
      </c>
      <c r="E32" s="32">
        <f>IFERROR(COUNTIF(Evaluation_MO_DNSSI!D4:D7,"Initial")/(4-COUNTIF(Evaluation_MO_DNSSI!D4:D7,"N/A")),"0,00%")</f>
        <v>0</v>
      </c>
      <c r="F32" s="32">
        <f>IFERROR(COUNTIF(Evaluation_MO_DNSSI!D4:D7,"Reproductible")/(4-COUNTIF(Evaluation_MO_DNSSI!D4:D7,"N/A")),"0,00%")</f>
        <v>0</v>
      </c>
      <c r="G32" s="32">
        <f>IFERROR(COUNTIF(Evaluation_MO_DNSSI!D4:D7,"Défini")/(4-COUNTIF(Evaluation_MO_DNSSI!D4:D7,"N/A")),"0,00%")</f>
        <v>0</v>
      </c>
      <c r="H32" s="32">
        <f>IFERROR(COUNTIF(Evaluation_MO_DNSSI!D4:D7,"Maitrisé")/(4-COUNTIF(Evaluation_MO_DNSSI!D4:D7,"N/A")),"0,00%")</f>
        <v>0</v>
      </c>
      <c r="I32" s="32">
        <f>IFERROR(COUNTIF(Evaluation_MO_DNSSI!D4:D7,"Optimisé")/(4-COUNTIF(Evaluation_MO_DNSSI!D4:D7,"N/A")),"0,00%")</f>
        <v>0</v>
      </c>
      <c r="J32" s="103"/>
    </row>
    <row r="33" spans="2:11" ht="18" customHeight="1" x14ac:dyDescent="0.25">
      <c r="B33" s="114" t="s">
        <v>286</v>
      </c>
      <c r="C33" s="123">
        <f>+COUNTIF(Evaluation_MO_DNSSI!D8:D11,"N/A")/4</f>
        <v>0</v>
      </c>
      <c r="D33" s="32">
        <f>IFERROR(COUNTIF(Evaluation_MO_DNSSI!D8:D11,"Aucun")/(4-COUNTIF(Evaluation_MO_DNSSI!D8:D11,"N/A")),"0,00%")</f>
        <v>0</v>
      </c>
      <c r="E33" s="32">
        <f>IFERROR(COUNTIF(Evaluation_MO_DNSSI!D8:D11,"Initial")/(4-COUNTIF(Evaluation_MO_DNSSI!D8:D11,"N/A")),"0,00%")</f>
        <v>0</v>
      </c>
      <c r="F33" s="32">
        <f>IFERROR(COUNTIF(Evaluation_MO_DNSSI!D8:D11,"Reproductible")/(4-COUNTIF(Evaluation_MO_DNSSI!D8:D11,"N/A")),"0,00%")</f>
        <v>0</v>
      </c>
      <c r="G33" s="32">
        <f>IFERROR(COUNTIF(Evaluation_MO_DNSSI!D8:D11,"Défini")/(4-COUNTIF(Evaluation_MO_DNSSI!D8:D11,"N/A")),"0,00%")</f>
        <v>0</v>
      </c>
      <c r="H33" s="32">
        <f>IFERROR(COUNTIF(Evaluation_MO_DNSSI!D8:D11,"Maitrisé")/(4-COUNTIF(Evaluation_MO_DNSSI!D8:D11,"N/A")),"0,00%")</f>
        <v>0</v>
      </c>
      <c r="I33" s="32">
        <f>IFERROR(COUNTIF(Evaluation_MO_DNSSI!D8:D11,"Optimisé")/(4-COUNTIF(Evaluation_MO_DNSSI!D8:D11,"N/A")),"0,00%")</f>
        <v>0</v>
      </c>
      <c r="J33" s="103"/>
    </row>
    <row r="34" spans="2:11" ht="15" customHeight="1" x14ac:dyDescent="0.25">
      <c r="B34" s="114" t="s">
        <v>0</v>
      </c>
      <c r="C34" s="123">
        <f>+COUNTIF(Evaluation_MO_DNSSI!D12:D15,"N/A")/4</f>
        <v>0</v>
      </c>
      <c r="D34" s="32">
        <f>IFERROR(COUNTIF(Evaluation_MO_DNSSI!D12:D15,"Aucun")/(4-COUNTIF(Evaluation_MO_DNSSI!D12:D15,"N/A")),"0,00%")</f>
        <v>0</v>
      </c>
      <c r="E34" s="32">
        <f>IFERROR(COUNTIF(Evaluation_MO_DNSSI!D12:D15,"Initial")/(4-COUNTIF(Evaluation_MO_DNSSI!D12:D15,"N/A")),"0,00%")</f>
        <v>0</v>
      </c>
      <c r="F34" s="32">
        <f>IFERROR(COUNTIF(Evaluation_MO_DNSSI!D12:D15,"Reproductible")/(4-COUNTIF(Evaluation_MO_DNSSI!D12:D15,"N/A")),"0,00%")</f>
        <v>0</v>
      </c>
      <c r="G34" s="32">
        <f>IFERROR(COUNTIF(Evaluation_MO_DNSSI!D12:D15,"Défini")/(4-COUNTIF(Evaluation_MO_DNSSI!D12:D15,"N/A")),"0,00%")</f>
        <v>0</v>
      </c>
      <c r="H34" s="32">
        <f>IFERROR(COUNTIF(Evaluation_MO_DNSSI!D12:D15,"Maitrisé")/(4-COUNTIF(Evaluation_MO_DNSSI!D12:D15,"N/A")),"0,00%")</f>
        <v>0</v>
      </c>
      <c r="I34" s="32">
        <f>IFERROR(COUNTIF(Evaluation_MO_DNSSI!D12:D15,"Optimisé")/(4-COUNTIF(Evaluation_MO_DNSSI!D12:D15,"N/A")),"0,00%")</f>
        <v>0</v>
      </c>
      <c r="J34" s="103"/>
    </row>
    <row r="35" spans="2:11" x14ac:dyDescent="0.25">
      <c r="B35" s="114" t="s">
        <v>1</v>
      </c>
      <c r="C35" s="123">
        <f>+COUNTIF(Evaluation_MO_DNSSI!D16:D26,"N/A")/11</f>
        <v>0</v>
      </c>
      <c r="D35" s="32">
        <f>IFERROR(COUNTIF(Evaluation_MO_DNSSI!D16:D26,"Aucun")/(11-COUNTIF(Evaluation_MO_DNSSI!D16:D26,"N/A")),"0,00%")</f>
        <v>0</v>
      </c>
      <c r="E35" s="32">
        <f>IFERROR(COUNTIF(Evaluation_MO_DNSSI!D16:D26,"Initial")/(11-COUNTIF(Evaluation_MO_DNSSI!D16:D26,"N/A")),"0,00%")</f>
        <v>0</v>
      </c>
      <c r="F35" s="32">
        <f>IFERROR(COUNTIF(Evaluation_MO_DNSSI!D16:D26,"Reproductible")/(11-COUNTIF(Evaluation_MO_DNSSI!D16:D26,"N/A")),"0,00%")</f>
        <v>0</v>
      </c>
      <c r="G35" s="32">
        <f>IFERROR(COUNTIF(Evaluation_MO_DNSSI!D16:D26,"Défini")/(11-COUNTIF(Evaluation_MO_DNSSI!D16:D26,"N/A")),"0,00%")</f>
        <v>0</v>
      </c>
      <c r="H35" s="32">
        <f>IFERROR(COUNTIF(Evaluation_MO_DNSSI!D16:D26,"Maitrisé")/(11-COUNTIF(Evaluation_MO_DNSSI!D16:D26,"N/A")),"0,00%")</f>
        <v>0</v>
      </c>
      <c r="I35" s="32">
        <f>IFERROR(COUNTIF(Evaluation_MO_DNSSI!D16:D26,"Optimisé")/(11-COUNTIF(Evaluation_MO_DNSSI!D16:D26,"N/A")),"0,00%")</f>
        <v>0</v>
      </c>
      <c r="J35" s="103"/>
    </row>
    <row r="36" spans="2:11" x14ac:dyDescent="0.25">
      <c r="B36" s="114" t="s">
        <v>2</v>
      </c>
      <c r="C36" s="123">
        <f>+COUNTIF(Evaluation_MO_DNSSI!D27:D35,"N/A")/9</f>
        <v>0</v>
      </c>
      <c r="D36" s="32">
        <f>IFERROR(COUNTIF(Evaluation_MO_DNSSI!D27:D35,"Aucun")/(9-COUNTIF(Evaluation_MO_DNSSI!D27:D35,"N/A")),"0,00%")</f>
        <v>0</v>
      </c>
      <c r="E36" s="32">
        <f>IFERROR(COUNTIF(Evaluation_MO_DNSSI!D27:D35,"Initial")/(9-COUNTIF(Evaluation_MO_DNSSI!D27:D35,"N/A")),"0,00%")</f>
        <v>0</v>
      </c>
      <c r="F36" s="32">
        <f>IFERROR(COUNTIF(Evaluation_MO_DNSSI!D27:D35,"Reproductible")/(9-COUNTIF(Evaluation_MO_DNSSI!D27:D35,"N/A")),"0,00%")</f>
        <v>0</v>
      </c>
      <c r="G36" s="32">
        <f>IFERROR(COUNTIF(Evaluation_MO_DNSSI!D27:D35,"Défini")/(9-COUNTIF(Evaluation_MO_DNSSI!D27:D35,"N/A")),"0,00%")</f>
        <v>0</v>
      </c>
      <c r="H36" s="32">
        <f>IFERROR(COUNTIF(Evaluation_MO_DNSSI!D27:D35,"Maitrisé")/(9-COUNTIF(Evaluation_MO_DNSSI!D27:D35,"N/A")),"0,00%")</f>
        <v>0</v>
      </c>
      <c r="I36" s="32">
        <f>IFERROR(COUNTIF(Evaluation_MO_DNSSI!D27:D35,"Optimisé")/(9-COUNTIF(Evaluation_MO_DNSSI!D27:D35,"N/A")),"0,00%")</f>
        <v>0</v>
      </c>
      <c r="J36" s="103"/>
    </row>
    <row r="37" spans="2:11" ht="12" customHeight="1" x14ac:dyDescent="0.25">
      <c r="B37" s="114" t="s">
        <v>90</v>
      </c>
      <c r="C37" s="123">
        <f>+COUNTIF(Evaluation_MO_DNSSI!D36:D37,"N/A")/2</f>
        <v>0</v>
      </c>
      <c r="D37" s="32">
        <f>IFERROR(COUNTIF(Evaluation_MO_DNSSI!D36:D37,"Aucun")/(2-COUNTIF(Evaluation_MO_DNSSI!D36:D37,"N/A")),"0,00%")</f>
        <v>0</v>
      </c>
      <c r="E37" s="32">
        <f>IFERROR(COUNTIF(Evaluation_MO_DNSSI!D36:D37,"Initial")/(2-COUNTIF(Evaluation_MO_DNSSI!D36:D37,"N/A")),"0,00%")</f>
        <v>0</v>
      </c>
      <c r="F37" s="32">
        <f>IFERROR(COUNTIF(Evaluation_MO_DNSSI!D36:D37,"Reproductible")/(2-COUNTIF(Evaluation_MO_DNSSI!D36:D37,"N/A")),"0,00%")</f>
        <v>0</v>
      </c>
      <c r="G37" s="32">
        <f>IFERROR(COUNTIF(Evaluation_MO_DNSSI!D36:D37,"Défini")/(2-COUNTIF(Evaluation_MO_DNSSI!D36:D37,"N/A")),"0,00%")</f>
        <v>0</v>
      </c>
      <c r="H37" s="32">
        <f>IFERROR(COUNTIF(Evaluation_MO_DNSSI!D36:D37,"Maitrisé")/(2-COUNTIF(Evaluation_MO_DNSSI!D36:D37,"N/A")),"0,00%")</f>
        <v>0</v>
      </c>
      <c r="I37" s="32">
        <f>IFERROR(COUNTIF(Evaluation_MO_DNSSI!D36:D37,"Optimisé")/(2-COUNTIF(Evaluation_MO_DNSSI!D36:D37,"N/A")),"0,00%")</f>
        <v>0</v>
      </c>
      <c r="J37" s="103"/>
    </row>
    <row r="38" spans="2:11" x14ac:dyDescent="0.25">
      <c r="B38" s="114" t="s">
        <v>287</v>
      </c>
      <c r="C38" s="123">
        <f>+COUNTIF(Evaluation_MO_DNSSI!D38:D49,"N/A")/12</f>
        <v>0</v>
      </c>
      <c r="D38" s="32">
        <f>IFERROR(COUNTIF(Evaluation_MO_DNSSI!D38:D49,"Aucun")/(12-COUNTIF(Evaluation_MO_DNSSI!D38:D49,"N/A")),"0,00%")</f>
        <v>0</v>
      </c>
      <c r="E38" s="32">
        <f>IFERROR(COUNTIF(Evaluation_MO_DNSSI!D38:D49,"Initial")/(12-COUNTIF(Evaluation_MO_DNSSI!D38:D49,"N/A")),"0,00%")</f>
        <v>0</v>
      </c>
      <c r="F38" s="32">
        <f>IFERROR(COUNTIF(Evaluation_MO_DNSSI!D38:D49,"Reproductible")/(12-COUNTIF(Evaluation_MO_DNSSI!D38:D49,"N/A")),"0,00%")</f>
        <v>0</v>
      </c>
      <c r="G38" s="32">
        <f>IFERROR(COUNTIF(Evaluation_MO_DNSSI!D38:D49,"Défini")/(12-COUNTIF(Evaluation_MO_DNSSI!D38:D49,"N/A")),"0,00%")</f>
        <v>0</v>
      </c>
      <c r="H38" s="32">
        <f>IFERROR(COUNTIF(Evaluation_MO_DNSSI!D38:D49,"Maitrisé")/(12-COUNTIF(Evaluation_MO_DNSSI!D38:D49,"N/A")),"0,00%")</f>
        <v>0</v>
      </c>
      <c r="I38" s="32">
        <f>IFERROR(COUNTIF(Evaluation_MO_DNSSI!D38:D49,"Optimisé")/(12-COUNTIF(Evaluation_MO_DNSSI!D38:D49,"N/A")),"0,00%")</f>
        <v>0</v>
      </c>
      <c r="J38" s="103"/>
    </row>
    <row r="39" spans="2:11" x14ac:dyDescent="0.25">
      <c r="B39" s="114" t="s">
        <v>3</v>
      </c>
      <c r="C39" s="123">
        <f>+COUNTIF(Evaluation_MO_DNSSI!D50:D68,"N/A")/19</f>
        <v>0</v>
      </c>
      <c r="D39" s="32">
        <f>IFERROR(COUNTIF(Evaluation_MO_DNSSI!D50:D68,"Aucun")/(19-COUNTIF(Evaluation_MO_DNSSI!D50:D68,"N/A")),"0,00%")</f>
        <v>0</v>
      </c>
      <c r="E39" s="32">
        <f>IFERROR(COUNTIF(Evaluation_MO_DNSSI!D50:D68,"Initial")/(19-COUNTIF(Evaluation_MO_DNSSI!D50:D68,"N/A")),"0,00%")</f>
        <v>0</v>
      </c>
      <c r="F39" s="32">
        <f>IFERROR(COUNTIF(Evaluation_MO_DNSSI!D50:D68,"Reproductible")/(19-COUNTIF(Evaluation_MO_DNSSI!D50:D68,"N/A")),"0,00%")</f>
        <v>0</v>
      </c>
      <c r="G39" s="32">
        <f>IFERROR(COUNTIF(Evaluation_MO_DNSSI!D50:D68,"Défini")/(19-COUNTIF(Evaluation_MO_DNSSI!D50:D68,"N/A")),"0,00%")</f>
        <v>0</v>
      </c>
      <c r="H39" s="123">
        <f>IFERROR(COUNTIF(Evaluation_MO_DNSSI!D50:D68,"Maitrisé")/(19-COUNTIF(Evaluation_MO_DNSSI!D50:D68,"N/A")),"0,00%")</f>
        <v>0</v>
      </c>
      <c r="I39" s="32">
        <f>IFERROR(COUNTIF(Evaluation_MO_DNSSI!D50:D68,"Optimisé")/(19-COUNTIF(Evaluation_MO_DNSSI!D50:D68,"N/A")),"0,00%")</f>
        <v>0</v>
      </c>
      <c r="J39" s="103"/>
    </row>
    <row r="40" spans="2:11" x14ac:dyDescent="0.25">
      <c r="B40" s="114" t="s">
        <v>4</v>
      </c>
      <c r="C40" s="123">
        <f>+COUNTIF(Evaluation_MO_DNSSI!D69:D77,"N/A")/9</f>
        <v>0</v>
      </c>
      <c r="D40" s="32">
        <f>IFERROR(COUNTIF(Evaluation_MO_DNSSI!D69:D77,"Aucun")/(9-COUNTIF(Evaluation_MO_DNSSI!D69:D77,"N/A")),"0,00%")</f>
        <v>0</v>
      </c>
      <c r="E40" s="32">
        <f>IFERROR(COUNTIF(Evaluation_MO_DNSSI!D69:D77,"Initial")/(9-COUNTIF(Evaluation_MO_DNSSI!D69:D77,"N/A")),"0,00%")</f>
        <v>0</v>
      </c>
      <c r="F40" s="32">
        <f>IFERROR(COUNTIF(Evaluation_MO_DNSSI!D69:D77,"Reproductible")/(9-COUNTIF(Evaluation_MO_DNSSI!D69:D77,"N/A")),"0,00%")</f>
        <v>0</v>
      </c>
      <c r="G40" s="32">
        <f>IFERROR(COUNTIF(Evaluation_MO_DNSSI!D69:D77,"Défini")/(9-COUNTIF(Evaluation_MO_DNSSI!D69:D77,"N/A")),"0,00%")</f>
        <v>0</v>
      </c>
      <c r="H40" s="32">
        <f>IFERROR(COUNTIF(Evaluation_MO_DNSSI!D69:D77,"Maitrisé")/(9-COUNTIF(Evaluation_MO_DNSSI!D69:D77,"N/A")),"0,00%")</f>
        <v>0</v>
      </c>
      <c r="I40" s="32">
        <f>IFERROR(COUNTIF(Evaluation_MO_DNSSI!D69:D77,"Optimisé")/(9-COUNTIF(Evaluation_MO_DNSSI!D69:D77,"N/A")),"0,00%")</f>
        <v>0</v>
      </c>
      <c r="J40" s="103"/>
      <c r="K40" s="29"/>
    </row>
    <row r="41" spans="2:11" ht="27" customHeight="1" x14ac:dyDescent="0.25">
      <c r="B41" s="114" t="s">
        <v>5</v>
      </c>
      <c r="C41" s="123">
        <f>+COUNTIF(Evaluation_MO_DNSSI!D78:D85,"N/A")/8</f>
        <v>0</v>
      </c>
      <c r="D41" s="32">
        <f>IFERROR(COUNTIF(Evaluation_MO_DNSSI!D78:D85,"Aucun")/(8-COUNTIF(Evaluation_MO_DNSSI!D78:D85,"N/A")),"0,00%")</f>
        <v>0</v>
      </c>
      <c r="E41" s="32">
        <f>IFERROR(COUNTIF(Evaluation_MO_DNSSI!D78:D85,"Initial")/(8-COUNTIF(Evaluation_MO_DNSSI!D78:D85,"N/A")),"0,00%")</f>
        <v>0</v>
      </c>
      <c r="F41" s="32">
        <f>IFERROR(COUNTIF(Evaluation_MO_DNSSI!D78:D85,"Reproductible")/(8-COUNTIF(Evaluation_MO_DNSSI!D78:D85,"N/A")),"0,00%")</f>
        <v>0</v>
      </c>
      <c r="G41" s="32">
        <f>IFERROR(COUNTIF(Evaluation_MO_DNSSI!D78:D85,"Défini")/(8-COUNTIF(Evaluation_MO_DNSSI!D78:D85,"N/A")),"0,00%")</f>
        <v>0</v>
      </c>
      <c r="H41" s="32">
        <f>IFERROR(COUNTIF(Evaluation_MO_DNSSI!D78:D85,"Maitrisé")/(8-COUNTIF(Evaluation_MO_DNSSI!D78:D85,"N/A")),"0,00%")</f>
        <v>0</v>
      </c>
      <c r="I41" s="32">
        <f>IFERROR(COUNTIF(Evaluation_MO_DNSSI!D78:D85,"Optimisé")/(8-COUNTIF(Evaluation_MO_DNSSI!D78:D85,"N/A")),"0,00%")</f>
        <v>0</v>
      </c>
      <c r="J41" s="103"/>
    </row>
    <row r="42" spans="2:11" x14ac:dyDescent="0.25">
      <c r="B42" s="114" t="s">
        <v>138</v>
      </c>
      <c r="C42" s="123">
        <f>+COUNTIF(Evaluation_MO_DNSSI!D86:D89,"N/A")/4</f>
        <v>0</v>
      </c>
      <c r="D42" s="32">
        <f>IFERROR(COUNTIF(Evaluation_MO_DNSSI!D86:D89,"Aucun")/(4-COUNTIF(Evaluation_MO_DNSSI!D86:D89,"N/A")),"0,00%")</f>
        <v>0</v>
      </c>
      <c r="E42" s="32">
        <f>IFERROR(COUNTIF(Evaluation_MO_DNSSI!D86:D89,"Initial")/(4-COUNTIF(Evaluation_MO_DNSSI!D86:D89,"N/A")),"0,00%")</f>
        <v>0</v>
      </c>
      <c r="F42" s="32">
        <f>IFERROR(COUNTIF(Evaluation_MO_DNSSI!D86:D89,"Reproductible")/(4-COUNTIF(Evaluation_MO_DNSSI!D86:D89,"N/A")),"0,00%")</f>
        <v>0</v>
      </c>
      <c r="G42" s="32">
        <f>IFERROR(COUNTIF(Evaluation_MO_DNSSI!D86:D89,"Défini")/(4-COUNTIF(Evaluation_MO_DNSSI!D86:D89,"N/A")),"0,00%")</f>
        <v>0</v>
      </c>
      <c r="H42" s="32">
        <f>IFERROR(COUNTIF(Evaluation_MO_DNSSI!D86:D89,"Maitrisé")/(4-COUNTIF(Evaluation_MO_DNSSI!D86:D89,"N/A")),"0,00%")</f>
        <v>0</v>
      </c>
      <c r="I42" s="32">
        <f>IFERROR(COUNTIF(Evaluation_MO_DNSSI!D86:D89,"Optimisé")/(4-COUNTIF(Evaluation_MO_DNSSI!D86:D89,"N/A")),"0,00%")</f>
        <v>0</v>
      </c>
      <c r="J42" s="103"/>
    </row>
    <row r="43" spans="2:11" x14ac:dyDescent="0.25">
      <c r="B43" s="114" t="s">
        <v>127</v>
      </c>
      <c r="C43" s="123">
        <f>+COUNTIF(Evaluation_MO_DNSSI!D90:D97,"N/A")/8</f>
        <v>0</v>
      </c>
      <c r="D43" s="32">
        <f>IFERROR(COUNTIF(Evaluation_MO_DNSSI!D90:D97,"Aucun")/(8-COUNTIF(Evaluation_MO_DNSSI!D90:D97,"N/A")),"0,00%")</f>
        <v>0</v>
      </c>
      <c r="E43" s="32">
        <f>IFERROR(COUNTIF(Evaluation_MO_DNSSI!D90:D97,"Initial")/(8-COUNTIF(Evaluation_MO_DNSSI!D90:D97,"N/A")),"0,00%")</f>
        <v>0</v>
      </c>
      <c r="F43" s="32">
        <f>IFERROR(COUNTIF(Evaluation_MO_DNSSI!D90:D97,"Reproductible")/(8-COUNTIF(Evaluation_MO_DNSSI!D90:D97,"N/A")),"0,00%")</f>
        <v>0</v>
      </c>
      <c r="G43" s="32">
        <f>IFERROR(COUNTIF(Evaluation_MO_DNSSI!D90:D97,"Défini")/(8-COUNTIF(Evaluation_MO_DNSSI!D90:D97,"N/A")),"0,00%")</f>
        <v>0</v>
      </c>
      <c r="H43" s="32">
        <f>IFERROR(COUNTIF(Evaluation_MO_DNSSI!D90:D97,"Maitrisé")/(8-COUNTIF(Evaluation_MO_DNSSI!D90:D97,"N/A")),"0,00%")</f>
        <v>0</v>
      </c>
      <c r="I43" s="32">
        <f>IFERROR(COUNTIF(Evaluation_MO_DNSSI!D90:D97,"Optimisé")/(8-COUNTIF(Evaluation_MO_DNSSI!D90:D97,"N/A")),"0,00%")</f>
        <v>0</v>
      </c>
      <c r="J43" s="103"/>
    </row>
    <row r="44" spans="2:11" ht="17.25" customHeight="1" x14ac:dyDescent="0.25">
      <c r="B44" s="114" t="s">
        <v>291</v>
      </c>
      <c r="C44" s="123">
        <f>+COUNTIF(Evaluation_MO_DNSSI!D98:D101,"N/A")/4</f>
        <v>0</v>
      </c>
      <c r="D44" s="32">
        <f>IFERROR(COUNTIF(Evaluation_MO_DNSSI!D98:D101,"Aucun")/(4-COUNTIF(Evaluation_MO_DNSSI!D98:D101,"N/A")),"0,00%")</f>
        <v>0</v>
      </c>
      <c r="E44" s="32">
        <f>IFERROR(COUNTIF(Evaluation_MO_DNSSI!D98:D101,"Initial")/(4-COUNTIF(Evaluation_MO_DNSSI!D98:D101,"N/A")),"0,00%")</f>
        <v>0</v>
      </c>
      <c r="F44" s="32">
        <f>IFERROR(COUNTIF(Evaluation_MO_DNSSI!D98:D101,"Reproductible")/(4-COUNTIF(Evaluation_MO_DNSSI!D98:D101,"N/A")),"0,00%")</f>
        <v>0</v>
      </c>
      <c r="G44" s="32">
        <f>IFERROR(COUNTIF(Evaluation_MO_DNSSI!D98:D101,"Défini")/(4-COUNTIF(Evaluation_MO_DNSSI!D98:D101,"N/A")),"0,00%")</f>
        <v>0</v>
      </c>
      <c r="H44" s="32">
        <f>IFERROR(COUNTIF(Evaluation_MO_DNSSI!D98:D101,"Maitrisé")/(4-COUNTIF(Evaluation_MO_DNSSI!D98:D101,"N/A")),"0,00%")</f>
        <v>0</v>
      </c>
      <c r="I44" s="32">
        <f>IFERROR(COUNTIF(Evaluation_MO_DNSSI!D98:D101,"Optimisé")/(4-COUNTIF(Evaluation_MO_DNSSI!D98:D101,"N/A")),"0,00%")</f>
        <v>0</v>
      </c>
      <c r="J44" s="103"/>
    </row>
    <row r="45" spans="2:11" ht="15" customHeight="1" x14ac:dyDescent="0.25">
      <c r="B45" s="114" t="s">
        <v>139</v>
      </c>
      <c r="C45" s="123">
        <f>+COUNTIF(Evaluation_MO_DNSSI!D102:D107,"N/A")/6</f>
        <v>0</v>
      </c>
      <c r="D45" s="32">
        <f>IFERROR(COUNTIF(Evaluation_MO_DNSSI!D102:D107,"Aucun")/(6-COUNTIF(Evaluation_MO_DNSSI!D102:D107,"N/A")),"0,00%")</f>
        <v>0</v>
      </c>
      <c r="E45" s="32">
        <f>IFERROR(COUNTIF(Evaluation_MO_DNSSI!D102:D107,"Initial")/(6-COUNTIF(Evaluation_MO_DNSSI!D102:D107,"N/A")),"0,00%")</f>
        <v>0</v>
      </c>
      <c r="F45" s="32">
        <f>IFERROR(COUNTIF(Evaluation_MO_DNSSI!D102:D107,"Reproductible")/(6-COUNTIF(Evaluation_MO_DNSSI!D102:D107,"N/A")),"0,00%")</f>
        <v>0</v>
      </c>
      <c r="G45" s="32">
        <f>IFERROR(COUNTIF(Evaluation_MO_DNSSI!D102:D107,"Défini")/(6-COUNTIF(Evaluation_MO_DNSSI!D102:D107,"N/A")),"0,00%")</f>
        <v>0</v>
      </c>
      <c r="H45" s="32">
        <f>IFERROR(COUNTIF(Evaluation_MO_DNSSI!D102:D107,"Maitrisé")/(6-COUNTIF(Evaluation_MO_DNSSI!D102:D107,"N/A")),"0,00%")</f>
        <v>0</v>
      </c>
      <c r="I45" s="32">
        <f>IFERROR(COUNTIF(Evaluation_MO_DNSSI!D102:D107,"Optimisé")/(6-COUNTIF(Evaluation_MO_DNSSI!D102:D107,"N/A")),"0,00%")</f>
        <v>0</v>
      </c>
      <c r="J45" s="103"/>
    </row>
    <row r="46" spans="2:11" x14ac:dyDescent="0.25">
      <c r="B46" s="161"/>
      <c r="C46" s="57"/>
      <c r="D46" s="58"/>
      <c r="E46" s="54"/>
      <c r="F46" s="22"/>
      <c r="G46" s="33"/>
      <c r="H46" s="33"/>
      <c r="I46" s="54"/>
      <c r="J46" s="103"/>
    </row>
    <row r="47" spans="2:11" x14ac:dyDescent="0.25">
      <c r="B47" s="161"/>
      <c r="C47" s="57"/>
      <c r="D47" s="58"/>
      <c r="E47" s="54"/>
      <c r="F47" s="22"/>
      <c r="G47" s="33"/>
      <c r="H47" s="33"/>
      <c r="I47" s="22"/>
      <c r="J47" s="104"/>
    </row>
    <row r="48" spans="2:11" x14ac:dyDescent="0.25">
      <c r="B48" s="161"/>
      <c r="C48" s="57"/>
      <c r="D48" s="58"/>
      <c r="E48" s="54"/>
      <c r="F48" s="22"/>
      <c r="H48" s="51"/>
      <c r="I48" s="51"/>
      <c r="J48" s="105"/>
    </row>
    <row r="49" spans="2:10" ht="13.5" customHeight="1" x14ac:dyDescent="0.25">
      <c r="B49" s="161"/>
      <c r="C49" s="57"/>
      <c r="D49" s="58"/>
      <c r="E49" s="54"/>
      <c r="F49" s="22"/>
      <c r="H49" s="33"/>
      <c r="I49" s="55"/>
      <c r="J49" s="106"/>
    </row>
    <row r="50" spans="2:10" ht="11.25" customHeight="1" x14ac:dyDescent="0.25">
      <c r="B50" s="161"/>
      <c r="C50" s="57"/>
      <c r="D50" s="58"/>
      <c r="E50" s="54"/>
      <c r="F50" s="22"/>
      <c r="H50" s="33"/>
      <c r="I50" s="55"/>
      <c r="J50" s="106"/>
    </row>
    <row r="51" spans="2:10" x14ac:dyDescent="0.25">
      <c r="B51" s="161"/>
      <c r="C51" s="57"/>
      <c r="D51" s="58"/>
      <c r="E51" s="54"/>
      <c r="F51" s="22"/>
      <c r="H51" s="33"/>
      <c r="I51" s="55"/>
      <c r="J51" s="106"/>
    </row>
    <row r="52" spans="2:10" x14ac:dyDescent="0.25">
      <c r="B52" s="161"/>
      <c r="C52" s="57"/>
      <c r="D52" s="58"/>
      <c r="E52" s="54"/>
      <c r="F52" s="22"/>
      <c r="H52" s="33"/>
      <c r="I52" s="55"/>
      <c r="J52" s="106"/>
    </row>
    <row r="53" spans="2:10" x14ac:dyDescent="0.25">
      <c r="B53" s="161"/>
      <c r="C53" s="57"/>
      <c r="D53" s="58"/>
      <c r="E53" s="54"/>
      <c r="F53" s="22"/>
      <c r="H53" s="33"/>
      <c r="I53" s="55"/>
      <c r="J53" s="106"/>
    </row>
    <row r="54" spans="2:10" x14ac:dyDescent="0.25">
      <c r="B54" s="161"/>
      <c r="C54" s="57"/>
      <c r="D54" s="58"/>
      <c r="E54" s="54"/>
      <c r="F54" s="22"/>
      <c r="H54" s="33"/>
      <c r="I54" s="55"/>
      <c r="J54" s="106"/>
    </row>
    <row r="55" spans="2:10" x14ac:dyDescent="0.25">
      <c r="B55" s="161"/>
      <c r="C55" s="57"/>
      <c r="D55" s="58"/>
      <c r="E55" s="54"/>
      <c r="F55" s="22"/>
      <c r="H55" s="33"/>
      <c r="I55" s="55"/>
      <c r="J55" s="106"/>
    </row>
    <row r="56" spans="2:10" ht="15" customHeight="1" x14ac:dyDescent="0.25">
      <c r="B56" s="161"/>
      <c r="C56" s="57"/>
      <c r="D56" s="58"/>
      <c r="E56" s="54"/>
      <c r="F56" s="22"/>
      <c r="H56" s="33"/>
      <c r="I56" s="55"/>
      <c r="J56" s="106"/>
    </row>
    <row r="57" spans="2:10" x14ac:dyDescent="0.25">
      <c r="B57" s="161"/>
      <c r="C57" s="57"/>
      <c r="D57" s="58"/>
      <c r="E57" s="54"/>
      <c r="F57" s="22"/>
      <c r="H57" s="33"/>
      <c r="I57" s="55"/>
      <c r="J57" s="106"/>
    </row>
    <row r="58" spans="2:10" ht="24" customHeight="1" x14ac:dyDescent="0.25">
      <c r="B58" s="161"/>
      <c r="C58" s="57"/>
      <c r="D58" s="58"/>
      <c r="E58" s="54"/>
      <c r="F58" s="22"/>
      <c r="H58" s="33"/>
      <c r="I58" s="55"/>
      <c r="J58" s="106"/>
    </row>
    <row r="59" spans="2:10" x14ac:dyDescent="0.25">
      <c r="B59" s="161"/>
      <c r="C59" s="57"/>
      <c r="D59" s="58"/>
      <c r="E59" s="54"/>
      <c r="F59" s="22"/>
      <c r="H59" s="33"/>
      <c r="I59" s="55"/>
      <c r="J59" s="106"/>
    </row>
    <row r="60" spans="2:10" x14ac:dyDescent="0.25">
      <c r="B60" s="56"/>
      <c r="C60" s="57"/>
      <c r="D60" s="58"/>
      <c r="E60" s="54"/>
      <c r="F60" s="22"/>
      <c r="H60" s="33"/>
      <c r="I60" s="55"/>
      <c r="J60" s="106"/>
    </row>
    <row r="61" spans="2:10" x14ac:dyDescent="0.25">
      <c r="B61" s="56"/>
      <c r="C61" s="57"/>
      <c r="D61" s="58"/>
      <c r="E61" s="54"/>
      <c r="F61" s="22"/>
      <c r="H61" s="33"/>
      <c r="I61" s="55"/>
      <c r="J61" s="106"/>
    </row>
    <row r="62" spans="2:10" x14ac:dyDescent="0.25">
      <c r="B62" s="161"/>
      <c r="C62" s="57"/>
      <c r="D62" s="58"/>
      <c r="E62" s="54"/>
      <c r="F62" s="22"/>
      <c r="H62" s="33"/>
      <c r="I62" s="55"/>
      <c r="J62" s="106"/>
    </row>
    <row r="63" spans="2:10" x14ac:dyDescent="0.25">
      <c r="B63" s="161"/>
      <c r="C63" s="57"/>
      <c r="D63" s="58"/>
      <c r="E63" s="54"/>
      <c r="F63" s="22"/>
    </row>
    <row r="64" spans="2:10" x14ac:dyDescent="0.25">
      <c r="B64" s="22"/>
      <c r="C64" s="22"/>
      <c r="D64" s="22"/>
      <c r="E64" s="22"/>
      <c r="F64" s="22"/>
      <c r="G64" s="22"/>
      <c r="H64" s="22"/>
      <c r="I64" s="22"/>
      <c r="J64" s="104"/>
    </row>
    <row r="65" spans="2:10" x14ac:dyDescent="0.25">
      <c r="B65" s="22"/>
      <c r="C65" s="22"/>
      <c r="D65" s="22"/>
      <c r="E65" s="22"/>
      <c r="F65" s="22"/>
      <c r="G65" s="22"/>
      <c r="H65" s="22"/>
      <c r="I65" s="22"/>
      <c r="J65" s="104"/>
    </row>
  </sheetData>
  <sheetProtection algorithmName="SHA-512" hashValue="3DdCfJUUXs0o81YLV3GM17Ygrz47/LIPzj4bWw+sAEmX8e6m/wCl2Fx3JDSkEyYqzpgoNC40UF17wYvA6AXnEw==" saltValue="roiM1k7r7eTcwdiNBLGkMA==" spinCount="100000" sheet="1" objects="1" scenarios="1"/>
  <mergeCells count="12">
    <mergeCell ref="A1:J1"/>
    <mergeCell ref="B62:B63"/>
    <mergeCell ref="B30:B31"/>
    <mergeCell ref="B46:B47"/>
    <mergeCell ref="B48:B53"/>
    <mergeCell ref="B54:B55"/>
    <mergeCell ref="B56:B57"/>
    <mergeCell ref="B58:B59"/>
    <mergeCell ref="B3:E3"/>
    <mergeCell ref="D30:I30"/>
    <mergeCell ref="C30:C31"/>
    <mergeCell ref="C16:H16"/>
  </mergeCells>
  <pageMargins left="0.7" right="0.7" top="0.75" bottom="0.75" header="0.3" footer="0.3"/>
  <pageSetup paperSize="9"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Drop Down 8">
              <controlPr defaultSize="0" autoLine="0" autoPict="0">
                <anchor moveWithCells="1">
                  <from>
                    <xdr:col>1</xdr:col>
                    <xdr:colOff>4324350</xdr:colOff>
                    <xdr:row>13</xdr:row>
                    <xdr:rowOff>142875</xdr:rowOff>
                  </from>
                  <to>
                    <xdr:col>8</xdr:col>
                    <xdr:colOff>47625</xdr:colOff>
                    <xdr:row>14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0EDA4-189F-4D1B-A53A-C367C34C9863}">
  <sheetPr>
    <pageSetUpPr fitToPage="1"/>
  </sheetPr>
  <dimension ref="A1:M60"/>
  <sheetViews>
    <sheetView view="pageBreakPreview" zoomScale="90" zoomScaleNormal="90" zoomScaleSheetLayoutView="90" workbookViewId="0">
      <selection activeCell="G8" sqref="G8"/>
    </sheetView>
  </sheetViews>
  <sheetFormatPr baseColWidth="10" defaultColWidth="11.42578125" defaultRowHeight="15" x14ac:dyDescent="0.25"/>
  <cols>
    <col min="1" max="1" width="4.7109375" style="1" customWidth="1"/>
    <col min="2" max="2" width="70.5703125" style="1" customWidth="1"/>
    <col min="3" max="3" width="12.5703125" style="1" customWidth="1"/>
    <col min="4" max="4" width="15.7109375" style="1" customWidth="1"/>
    <col min="5" max="5" width="13.5703125" style="1" customWidth="1"/>
    <col min="6" max="6" width="5.42578125" style="1" customWidth="1"/>
    <col min="7" max="7" width="60.28515625" style="1" customWidth="1"/>
    <col min="8" max="8" width="13.42578125" style="1" customWidth="1"/>
    <col min="9" max="9" width="22.85546875" style="1" customWidth="1"/>
    <col min="10" max="10" width="11.85546875" style="12" customWidth="1"/>
    <col min="11" max="11" width="4.28515625" style="1" customWidth="1"/>
    <col min="12" max="12" width="22.7109375" style="1" customWidth="1"/>
    <col min="13" max="13" width="14.7109375" style="1" customWidth="1"/>
    <col min="14" max="16384" width="11.42578125" style="1"/>
  </cols>
  <sheetData>
    <row r="1" spans="1:13" ht="22.5" customHeight="1" x14ac:dyDescent="0.25">
      <c r="A1" s="160" t="s">
        <v>258</v>
      </c>
      <c r="B1" s="160"/>
      <c r="C1" s="160"/>
      <c r="D1" s="160"/>
      <c r="E1" s="160"/>
      <c r="F1" s="160"/>
      <c r="G1" s="160"/>
      <c r="H1" s="160"/>
      <c r="I1" s="160"/>
      <c r="J1" s="160"/>
      <c r="K1" s="160"/>
    </row>
    <row r="2" spans="1:13" ht="18.75" customHeight="1" x14ac:dyDescent="0.25">
      <c r="A2" s="2"/>
      <c r="B2" s="2"/>
      <c r="C2" s="2"/>
      <c r="D2" s="2"/>
      <c r="E2" s="2"/>
      <c r="F2" s="28"/>
      <c r="G2" s="28"/>
      <c r="H2" s="28"/>
      <c r="I2" s="2"/>
      <c r="J2" s="27"/>
    </row>
    <row r="3" spans="1:13" x14ac:dyDescent="0.25">
      <c r="A3" s="2"/>
      <c r="B3" s="2"/>
      <c r="C3" s="2"/>
      <c r="D3" s="2"/>
      <c r="E3" s="2"/>
      <c r="F3" s="2"/>
      <c r="G3" s="2"/>
      <c r="H3" s="2"/>
      <c r="I3" s="2"/>
      <c r="J3" s="27"/>
    </row>
    <row r="4" spans="1:13" ht="67.900000000000006" customHeight="1" x14ac:dyDescent="0.25">
      <c r="A4" s="2"/>
      <c r="B4" s="2"/>
      <c r="C4" s="2"/>
      <c r="D4" s="67" t="s">
        <v>216</v>
      </c>
      <c r="E4" s="67" t="s">
        <v>144</v>
      </c>
      <c r="F4" s="2"/>
      <c r="H4" s="119"/>
      <c r="I4" s="52"/>
      <c r="J4" s="27"/>
      <c r="K4" s="3"/>
    </row>
    <row r="5" spans="1:13" x14ac:dyDescent="0.25">
      <c r="A5" s="2"/>
      <c r="B5" s="2"/>
      <c r="C5" s="2"/>
      <c r="D5" s="76" t="s">
        <v>241</v>
      </c>
      <c r="E5" s="61">
        <f>IFERROR(COUNTIF(Evaluation_MO_DNSSI!F4:F107,"Non_conforme")/(104-COUNTIF(Evaluation_MO_DNSSI!F4:F107,"N/A")),0%)</f>
        <v>0</v>
      </c>
      <c r="F5" s="2"/>
      <c r="G5" s="120"/>
      <c r="H5" s="117"/>
      <c r="I5" s="53"/>
      <c r="J5" s="27"/>
    </row>
    <row r="6" spans="1:13" x14ac:dyDescent="0.25">
      <c r="A6" s="2"/>
      <c r="B6" s="2"/>
      <c r="C6" s="2"/>
      <c r="D6" s="76" t="s">
        <v>239</v>
      </c>
      <c r="E6" s="61">
        <f>IFERROR(COUNTIF(Evaluation_MO_DNSSI!F4:F107,"Partielle")/(104-COUNTIF(Evaluation_MO_DNSSI!F4:F107,"N/A")),0%)</f>
        <v>0</v>
      </c>
      <c r="F6" s="2"/>
      <c r="G6" s="120"/>
      <c r="H6" s="117"/>
      <c r="I6" s="53"/>
      <c r="J6" s="27"/>
    </row>
    <row r="7" spans="1:13" ht="18.75" customHeight="1" x14ac:dyDescent="0.25">
      <c r="A7" s="2"/>
      <c r="B7" s="2"/>
      <c r="C7" s="2"/>
      <c r="D7" s="76" t="s">
        <v>240</v>
      </c>
      <c r="E7" s="61">
        <f>IFERROR(COUNTIF(Evaluation_MO_DNSSI!F4:F107,"Totale")/(104-COUNTIF(Evaluation_MO_DNSSI!F4:F107,"N/A")),0%)</f>
        <v>0</v>
      </c>
      <c r="F7" s="2"/>
      <c r="G7" s="120"/>
      <c r="H7" s="117"/>
      <c r="I7" s="53"/>
      <c r="J7" s="27"/>
    </row>
    <row r="8" spans="1:13" x14ac:dyDescent="0.25">
      <c r="A8" s="2"/>
      <c r="B8" s="2"/>
      <c r="C8" s="2"/>
      <c r="D8" s="2"/>
      <c r="E8" s="2"/>
      <c r="F8" s="2"/>
      <c r="G8" s="2"/>
      <c r="H8" s="121"/>
      <c r="I8" s="53"/>
      <c r="J8" s="29"/>
    </row>
    <row r="9" spans="1:13" ht="15" customHeight="1" x14ac:dyDescent="0.25">
      <c r="A9" s="2"/>
      <c r="B9" s="2"/>
      <c r="C9" s="2"/>
      <c r="D9" s="2"/>
      <c r="E9" s="2"/>
      <c r="F9" s="2"/>
      <c r="G9" s="2"/>
      <c r="H9" s="121"/>
      <c r="I9" s="118"/>
      <c r="J9" s="2"/>
    </row>
    <row r="10" spans="1:13" ht="28.15" customHeight="1" x14ac:dyDescent="0.25">
      <c r="A10" s="2"/>
      <c r="B10" s="2"/>
      <c r="C10" s="2"/>
      <c r="D10" s="2"/>
      <c r="E10" s="2"/>
      <c r="F10" s="2"/>
      <c r="G10" s="2"/>
      <c r="H10" s="2"/>
      <c r="I10" s="2"/>
      <c r="J10" s="27"/>
      <c r="L10" s="4"/>
      <c r="M10" s="13"/>
    </row>
    <row r="11" spans="1:13" x14ac:dyDescent="0.25">
      <c r="A11" s="2"/>
      <c r="B11" s="2"/>
      <c r="C11" s="2"/>
      <c r="D11" s="2"/>
      <c r="E11" s="2"/>
      <c r="F11" s="2"/>
      <c r="G11" s="2"/>
      <c r="H11" s="2"/>
      <c r="I11" s="2"/>
      <c r="J11" s="27"/>
    </row>
    <row r="12" spans="1:13" x14ac:dyDescent="0.25">
      <c r="A12" s="2"/>
      <c r="B12" s="2"/>
      <c r="C12" s="2"/>
      <c r="D12" s="2"/>
      <c r="E12" s="2"/>
      <c r="F12" s="2"/>
      <c r="G12" s="2"/>
      <c r="H12" s="2"/>
      <c r="I12" s="2"/>
      <c r="J12" s="27"/>
    </row>
    <row r="13" spans="1:13" x14ac:dyDescent="0.25">
      <c r="A13" s="2"/>
      <c r="B13" s="2"/>
      <c r="C13" s="2"/>
      <c r="D13" s="2"/>
      <c r="E13" s="2"/>
      <c r="F13" s="2"/>
      <c r="G13" s="2"/>
      <c r="H13" s="2"/>
      <c r="I13" s="2"/>
      <c r="J13" s="27"/>
    </row>
    <row r="14" spans="1:13" ht="48" customHeight="1" x14ac:dyDescent="0.25">
      <c r="A14" s="2"/>
      <c r="B14" s="2"/>
      <c r="C14" s="2"/>
      <c r="D14" s="2"/>
      <c r="E14" s="2"/>
      <c r="F14" s="2"/>
      <c r="G14" s="2"/>
      <c r="H14" s="2"/>
      <c r="I14" s="2"/>
      <c r="J14" s="27"/>
    </row>
    <row r="15" spans="1:13" x14ac:dyDescent="0.25">
      <c r="A15" s="2"/>
      <c r="B15" s="2"/>
      <c r="C15" s="2"/>
      <c r="D15" s="2"/>
      <c r="E15" s="2"/>
      <c r="F15" s="2"/>
      <c r="G15" s="2"/>
      <c r="H15" s="2"/>
      <c r="I15" s="2"/>
      <c r="J15" s="27"/>
    </row>
    <row r="16" spans="1:13" ht="32.450000000000003" customHeight="1" x14ac:dyDescent="0.25">
      <c r="A16" s="2"/>
      <c r="B16" s="2"/>
      <c r="C16" s="2"/>
      <c r="D16" s="2"/>
      <c r="E16" s="2"/>
      <c r="F16" s="2"/>
      <c r="G16" s="2"/>
      <c r="H16" s="2"/>
      <c r="I16" s="2"/>
      <c r="J16" s="27"/>
    </row>
    <row r="17" spans="1:10" x14ac:dyDescent="0.25">
      <c r="A17" s="2"/>
      <c r="B17" s="2"/>
      <c r="C17" s="2"/>
      <c r="D17" s="2"/>
      <c r="E17" s="2"/>
      <c r="F17" s="2"/>
      <c r="G17" s="2"/>
      <c r="H17" s="2"/>
      <c r="I17" s="2"/>
      <c r="J17" s="27"/>
    </row>
    <row r="18" spans="1:10" ht="53.45" customHeight="1" x14ac:dyDescent="0.25">
      <c r="A18" s="2"/>
      <c r="B18" s="2"/>
      <c r="C18" s="2"/>
      <c r="D18" s="2"/>
      <c r="E18" s="2"/>
      <c r="F18" s="2"/>
      <c r="G18" s="2"/>
      <c r="H18" s="2"/>
      <c r="I18" s="2"/>
      <c r="J18" s="27"/>
    </row>
    <row r="19" spans="1:10" ht="32.450000000000003" customHeight="1" x14ac:dyDescent="0.25">
      <c r="A19" s="2"/>
      <c r="B19" s="2"/>
      <c r="C19" s="2"/>
      <c r="D19" s="2"/>
      <c r="E19" s="2"/>
      <c r="F19" s="2"/>
      <c r="G19" s="2"/>
      <c r="H19" s="2"/>
      <c r="I19" s="2"/>
      <c r="J19" s="27"/>
    </row>
    <row r="20" spans="1:10" x14ac:dyDescent="0.25">
      <c r="A20" s="2"/>
      <c r="B20" s="2"/>
      <c r="C20" s="2"/>
      <c r="D20" s="2"/>
      <c r="E20" s="2"/>
      <c r="F20" s="2"/>
      <c r="G20" s="2"/>
      <c r="H20" s="2"/>
      <c r="I20" s="2"/>
      <c r="J20" s="27"/>
    </row>
    <row r="21" spans="1:10" x14ac:dyDescent="0.25">
      <c r="A21" s="2"/>
      <c r="B21" s="2"/>
      <c r="C21" s="2"/>
      <c r="D21" s="2"/>
      <c r="E21" s="2"/>
      <c r="F21" s="19"/>
      <c r="G21" s="2"/>
      <c r="H21" s="2"/>
      <c r="I21" s="2"/>
      <c r="J21" s="27"/>
    </row>
    <row r="22" spans="1:10" x14ac:dyDescent="0.25">
      <c r="A22" s="2"/>
      <c r="B22" s="2"/>
      <c r="C22" s="2"/>
      <c r="D22" s="2"/>
      <c r="E22" s="2"/>
      <c r="F22" s="2"/>
      <c r="G22" s="2"/>
      <c r="H22" s="2"/>
      <c r="I22" s="2"/>
      <c r="J22" s="2"/>
    </row>
    <row r="23" spans="1:10" x14ac:dyDescent="0.25">
      <c r="A23" s="2"/>
      <c r="B23" s="2"/>
      <c r="C23" s="2"/>
      <c r="D23" s="2"/>
      <c r="E23" s="2"/>
      <c r="F23" s="2"/>
      <c r="G23" s="2"/>
      <c r="H23" s="2"/>
      <c r="I23" s="2"/>
      <c r="J23" s="2"/>
    </row>
    <row r="24" spans="1:10" ht="33" customHeight="1" x14ac:dyDescent="0.25">
      <c r="A24" s="2"/>
      <c r="B24" s="2"/>
      <c r="C24" s="2"/>
      <c r="D24" s="2"/>
      <c r="E24" s="2"/>
      <c r="F24" s="2"/>
      <c r="G24" s="2"/>
      <c r="H24" s="2"/>
      <c r="I24" s="2"/>
      <c r="J24" s="27"/>
    </row>
    <row r="25" spans="1:10" ht="63.6" customHeight="1" x14ac:dyDescent="0.25">
      <c r="A25" s="2"/>
      <c r="B25" s="2"/>
      <c r="C25" s="2"/>
      <c r="D25" s="2"/>
      <c r="E25" s="2"/>
      <c r="F25" s="2"/>
      <c r="G25" s="2"/>
      <c r="H25" s="2"/>
      <c r="I25" s="2"/>
      <c r="J25" s="27"/>
    </row>
    <row r="26" spans="1:10" ht="29.25" customHeight="1" x14ac:dyDescent="0.25">
      <c r="A26" s="2"/>
      <c r="B26" s="171" t="s">
        <v>260</v>
      </c>
      <c r="C26" s="171"/>
      <c r="D26" s="2"/>
      <c r="E26" s="2"/>
      <c r="F26" s="2"/>
      <c r="G26" s="171" t="s">
        <v>288</v>
      </c>
      <c r="H26" s="171"/>
      <c r="I26" s="2"/>
      <c r="J26" s="27"/>
    </row>
    <row r="27" spans="1:10" s="3" customFormat="1" ht="31.15" customHeight="1" x14ac:dyDescent="0.25">
      <c r="A27" s="20"/>
      <c r="B27" s="67" t="s">
        <v>259</v>
      </c>
      <c r="C27" s="67" t="s">
        <v>136</v>
      </c>
      <c r="D27" s="67" t="s">
        <v>231</v>
      </c>
      <c r="E27" s="67" t="s">
        <v>232</v>
      </c>
      <c r="F27" s="20"/>
      <c r="G27" s="67" t="s">
        <v>230</v>
      </c>
      <c r="H27" s="67" t="s">
        <v>231</v>
      </c>
      <c r="I27" s="67" t="s">
        <v>233</v>
      </c>
      <c r="J27" s="67" t="s">
        <v>232</v>
      </c>
    </row>
    <row r="28" spans="1:10" ht="18" customHeight="1" x14ac:dyDescent="0.25">
      <c r="A28" s="2"/>
      <c r="B28" s="64" t="s">
        <v>71</v>
      </c>
      <c r="C28" s="30" t="s">
        <v>10</v>
      </c>
      <c r="D28" s="125" t="str">
        <f>IFERROR(COUNTIF(Evaluation_MO_DNSSI!F4:F7,"Partielle")/(4-COUNTIF(Evaluation_MO_DNSSI!F4:F7,"N/A")),"0,00%")</f>
        <v>0,00%</v>
      </c>
      <c r="E28" s="32" t="str">
        <f>IFERROR(COUNTIF(Evaluation_MO_DNSSI!F4:F7,"Totale")/(4-COUNTIF(Evaluation_MO_DNSSI!F4:F7,"N/A")),"0,00%")</f>
        <v>0,00%</v>
      </c>
      <c r="F28" s="22"/>
      <c r="G28" s="75" t="s">
        <v>71</v>
      </c>
      <c r="H28" s="123" t="str">
        <f>IFERROR(COUNTIF(Evaluation_MO_DNSSI!F4:F7,"Partielle")/(4-COUNTIF(Evaluation_MO_DNSSI!F4:F7,"N/A")),"0,00%")</f>
        <v>0,00%</v>
      </c>
      <c r="I28" s="32">
        <f t="shared" ref="I28:I41" si="0">J28+H28</f>
        <v>0</v>
      </c>
      <c r="J28" s="32" t="str">
        <f>IFERROR(COUNTIF(Evaluation_MO_DNSSI!F4:F7,"Totale")/(4-COUNTIF(Evaluation_MO_DNSSI!F4:F7,"N/A")),"0,00%")</f>
        <v>0,00%</v>
      </c>
    </row>
    <row r="29" spans="1:10" ht="36" customHeight="1" x14ac:dyDescent="0.25">
      <c r="A29" s="2"/>
      <c r="B29" s="154" t="s">
        <v>141</v>
      </c>
      <c r="C29" s="30" t="s">
        <v>11</v>
      </c>
      <c r="D29" s="31" t="str">
        <f>IFERROR(COUNTIF(Evaluation_MO_DNSSI!F8:F10,"Partielle")/(3-COUNTIF(Evaluation_MO_DNSSI!F8:F10,"N/A")),"0,00%")</f>
        <v>0,00%</v>
      </c>
      <c r="E29" s="32" t="str">
        <f>IFERROR(COUNTIF(Evaluation_MO_DNSSI!F8:F10,"Totale")/(3-COUNTIF(Evaluation_MO_DNSSI!F8:F10,"N/A")),"0,00%")</f>
        <v>0,00%</v>
      </c>
      <c r="F29" s="22"/>
      <c r="G29" s="75" t="s">
        <v>141</v>
      </c>
      <c r="H29" s="32" t="str">
        <f>IFERROR(COUNTIF(Evaluation_MO_DNSSI!F8:F11,"Partielle")/(4-COUNTIF(Evaluation_MO_DNSSI!F8:F11,"N/A")),"0,00%")</f>
        <v>0,00%</v>
      </c>
      <c r="I29" s="32">
        <f t="shared" si="0"/>
        <v>0</v>
      </c>
      <c r="J29" s="32" t="str">
        <f>IFERROR(COUNTIF(Evaluation_MO_DNSSI!F8:F11,"Totale")/(4-COUNTIF(Evaluation_MO_DNSSI!F8:F11,"N/A")),"0,00%")</f>
        <v>0,00%</v>
      </c>
    </row>
    <row r="30" spans="1:10" x14ac:dyDescent="0.25">
      <c r="A30" s="2"/>
      <c r="B30" s="156"/>
      <c r="C30" s="30" t="s">
        <v>12</v>
      </c>
      <c r="D30" s="31">
        <f>COUNTIF(Evaluation_MO_DNSSI!F11,"Partielle")</f>
        <v>0</v>
      </c>
      <c r="E30" s="32">
        <f>COUNTIF(Evaluation_MO_DNSSI!F11,"Totale")</f>
        <v>0</v>
      </c>
      <c r="F30" s="22"/>
      <c r="G30" s="75" t="s">
        <v>0</v>
      </c>
      <c r="H30" s="32" t="str">
        <f>IFERROR(COUNTIF(Evaluation_MO_DNSSI!F12:F15,"Partielle")/(4-COUNTIF(Evaluation_MO_DNSSI!F12:F15,"N/A")),"0,00%")</f>
        <v>0,00%</v>
      </c>
      <c r="I30" s="32">
        <f t="shared" si="0"/>
        <v>0</v>
      </c>
      <c r="J30" s="32" t="str">
        <f>IFERROR(COUNTIF(Evaluation_MO_DNSSI!F12:F15,"Totale")/(4-COUNTIF(Evaluation_MO_DNSSI!F12:F15,"N/A")),"0,00%")</f>
        <v>0,00%</v>
      </c>
    </row>
    <row r="31" spans="1:10" x14ac:dyDescent="0.25">
      <c r="A31" s="2"/>
      <c r="B31" s="154" t="s">
        <v>0</v>
      </c>
      <c r="C31" s="30" t="s">
        <v>13</v>
      </c>
      <c r="D31" s="31" t="str">
        <f>IFERROR(COUNTIF(Evaluation_MO_DNSSI!F12:F13,"Partielle")/(2-COUNTIF(Evaluation_MO_DNSSI!F12:F13,"N/A")),"0,00%")</f>
        <v>0,00%</v>
      </c>
      <c r="E31" s="32" t="str">
        <f>IFERROR(COUNTIF(Evaluation_MO_DNSSI!F12:F13,"Totale")/(2-COUNTIF(Evaluation_MO_DNSSI!F12:F13,"N/A")),"0,00%")</f>
        <v>0,00%</v>
      </c>
      <c r="F31" s="22"/>
      <c r="G31" s="75" t="s">
        <v>1</v>
      </c>
      <c r="H31" s="32" t="str">
        <f>IFERROR(COUNTIF(Evaluation_MO_DNSSI!F16:F26,"Partielle")/(11-COUNTIF(Evaluation_MO_DNSSI!F16:F26,"N/A")),"0,00%")</f>
        <v>0,00%</v>
      </c>
      <c r="I31" s="32">
        <f>J31+H31</f>
        <v>0</v>
      </c>
      <c r="J31" s="32" t="str">
        <f>IFERROR(COUNTIF(Evaluation_MO_DNSSI!F16:F26,"Totale")/(11-COUNTIF(Evaluation_MO_DNSSI!F16:F26,"N/A")),"0,00%")</f>
        <v>0,00%</v>
      </c>
    </row>
    <row r="32" spans="1:10" ht="12" customHeight="1" x14ac:dyDescent="0.25">
      <c r="A32" s="2"/>
      <c r="B32" s="155"/>
      <c r="C32" s="30" t="s">
        <v>14</v>
      </c>
      <c r="D32" s="31">
        <f>COUNTIF(Evaluation_MO_DNSSI!F14,"Partielle")</f>
        <v>0</v>
      </c>
      <c r="E32" s="32">
        <f>COUNTIF(Evaluation_MO_DNSSI!F14,"Totale")</f>
        <v>0</v>
      </c>
      <c r="F32" s="22"/>
      <c r="G32" s="75" t="s">
        <v>2</v>
      </c>
      <c r="H32" s="32" t="str">
        <f>IFERROR(COUNTIF(Evaluation_MO_DNSSI!F27:F35,"Partielle")/(9-COUNTIF(Evaluation_MO_DNSSI!F27:F35,"N/A")),"0,00%")</f>
        <v>0,00%</v>
      </c>
      <c r="I32" s="32">
        <f t="shared" si="0"/>
        <v>0</v>
      </c>
      <c r="J32" s="32" t="str">
        <f>IFERROR(COUNTIF(Evaluation_MO_DNSSI!F27:F35,"Totale")/(9-COUNTIF(Evaluation_MO_DNSSI!F27:F35,"N/A")),"0,00%")</f>
        <v>0,00%</v>
      </c>
    </row>
    <row r="33" spans="1:13" x14ac:dyDescent="0.25">
      <c r="A33" s="2"/>
      <c r="B33" s="156"/>
      <c r="C33" s="30" t="s">
        <v>57</v>
      </c>
      <c r="D33" s="31">
        <f>COUNTIF(Evaluation_MO_DNSSI!F15,"Partielle")</f>
        <v>0</v>
      </c>
      <c r="E33" s="32">
        <f>COUNTIF(Evaluation_MO_DNSSI!F15,"Totale")</f>
        <v>0</v>
      </c>
      <c r="F33" s="22"/>
      <c r="G33" s="75" t="s">
        <v>90</v>
      </c>
      <c r="H33" s="32" t="str">
        <f>IFERROR(COUNTIF(Evaluation_MO_DNSSI!F36:F37,"Partielle")/(2-COUNTIF(Evaluation_MO_DNSSI!F36:F37,"N/A")),"0,00%")</f>
        <v>0,00%</v>
      </c>
      <c r="I33" s="32">
        <f t="shared" si="0"/>
        <v>0</v>
      </c>
      <c r="J33" s="32" t="str">
        <f>IFERROR(COUNTIF(Evaluation_MO_DNSSI!F36:F37,"Totale")/(2-COUNTIF(Evaluation_MO_DNSSI!F36:F37,"N/A")),"0,00%")</f>
        <v>0,00%</v>
      </c>
    </row>
    <row r="34" spans="1:13" x14ac:dyDescent="0.25">
      <c r="A34" s="2"/>
      <c r="B34" s="154" t="s">
        <v>1</v>
      </c>
      <c r="C34" s="30" t="s">
        <v>15</v>
      </c>
      <c r="D34" s="31" t="str">
        <f>IFERROR(COUNTIF(Evaluation_MO_DNSSI!F16:F19,"Partielle")/(4-COUNTIF(Evaluation_MO_DNSSI!F16:F19,"N/A")),"0,00%")</f>
        <v>0,00%</v>
      </c>
      <c r="E34" s="32" t="str">
        <f>IFERROR(COUNTIF(Evaluation_MO_DNSSI!F16:F19,"Totale")/(4-COUNTIF(Evaluation_MO_DNSSI!F16:F19,"N/A")),"0,00%")</f>
        <v>0,00%</v>
      </c>
      <c r="F34" s="22"/>
      <c r="G34" s="75" t="s">
        <v>143</v>
      </c>
      <c r="H34" s="32" t="str">
        <f>IFERROR(COUNTIF(Evaluation_MO_DNSSI!F38:F49,"Partielle")/(12-COUNTIF(Evaluation_MO_DNSSI!F38:F49,"N/A")),"0,00%")</f>
        <v>0,00%</v>
      </c>
      <c r="I34" s="32">
        <f t="shared" si="0"/>
        <v>0</v>
      </c>
      <c r="J34" s="32" t="str">
        <f>IFERROR(COUNTIF(Evaluation_MO_DNSSI!F38:F49,"Totale")/(12-COUNTIF(Evaluation_MO_DNSSI!F38:F49,"N/A")),"0,00%")</f>
        <v>0,00%</v>
      </c>
    </row>
    <row r="35" spans="1:13" x14ac:dyDescent="0.25">
      <c r="A35" s="2"/>
      <c r="B35" s="155"/>
      <c r="C35" s="34" t="s">
        <v>16</v>
      </c>
      <c r="D35" s="31" t="str">
        <f>IFERROR(COUNTIF(Evaluation_MO_DNSSI!F20:F22,"Partielle")/(3-COUNTIF(Evaluation_MO_DNSSI!F20:F22,"N/A")),"0,00%")</f>
        <v>0,00%</v>
      </c>
      <c r="E35" s="32" t="str">
        <f>IFERROR(COUNTIF(Evaluation_MO_DNSSI!F20:F22,"Totale")/(3-COUNTIF(Evaluation_MO_DNSSI!F20:F22,"N/A")),"0,00%")</f>
        <v>0,00%</v>
      </c>
      <c r="F35" s="22"/>
      <c r="G35" s="75" t="s">
        <v>3</v>
      </c>
      <c r="H35" s="32" t="str">
        <f>IFERROR(COUNTIF(Evaluation_MO_DNSSI!F50:F68,"Partielle")/(19-COUNTIF(Evaluation_MO_DNSSI!F50:F68,"N/A")),"0,00%")</f>
        <v>0,00%</v>
      </c>
      <c r="I35" s="32">
        <f t="shared" si="0"/>
        <v>0</v>
      </c>
      <c r="J35" s="32" t="str">
        <f>IFERROR(COUNTIF(Evaluation_MO_DNSSI!F50:F68,"Totale")/(19-COUNTIF(Evaluation_MO_DNSSI!F50:F68,"N/A")),"0,00%")</f>
        <v>0,00%</v>
      </c>
      <c r="M35" s="11"/>
    </row>
    <row r="36" spans="1:13" ht="15" customHeight="1" x14ac:dyDescent="0.25">
      <c r="A36" s="2"/>
      <c r="B36" s="156"/>
      <c r="C36" s="34" t="s">
        <v>17</v>
      </c>
      <c r="D36" s="31" t="str">
        <f>IFERROR(COUNTIF(Evaluation_MO_DNSSI!F23:F26,"Partielle")/(4-COUNTIF(Evaluation_MO_DNSSI!F23:F26,"N/A")),"0,00%")</f>
        <v>0,00%</v>
      </c>
      <c r="E36" s="32" t="str">
        <f>IFERROR(COUNTIF(Evaluation_MO_DNSSI!F23:F26,"Totale")/(4-COUNTIF(Evaluation_MO_DNSSI!F23:F26,"N/A")),"0,00%")</f>
        <v>0,00%</v>
      </c>
      <c r="F36" s="22"/>
      <c r="G36" s="75" t="s">
        <v>4</v>
      </c>
      <c r="H36" s="32" t="str">
        <f>IFERROR(COUNTIF(Evaluation_MO_DNSSI!F69:F77,"Partielle")/(9-COUNTIF(Evaluation_MO_DNSSI!F69:F77,"N/A")),"0,00%")</f>
        <v>0,00%</v>
      </c>
      <c r="I36" s="32">
        <f t="shared" si="0"/>
        <v>0</v>
      </c>
      <c r="J36" s="32" t="str">
        <f>IFERROR(COUNTIF(Evaluation_MO_DNSSI!F69:F77,"Totale")/(9-COUNTIF(Evaluation_MO_DNSSI!F69:F77,"N/A")),"0,00%")</f>
        <v>0,00%</v>
      </c>
    </row>
    <row r="37" spans="1:13" ht="24" customHeight="1" x14ac:dyDescent="0.25">
      <c r="A37" s="2"/>
      <c r="B37" s="154" t="s">
        <v>2</v>
      </c>
      <c r="C37" s="30" t="s">
        <v>18</v>
      </c>
      <c r="D37" s="31">
        <f>COUNTIF(Evaluation_MO_DNSSI!F27,"Partielle")</f>
        <v>0</v>
      </c>
      <c r="E37" s="32">
        <f>COUNTIF(Evaluation_MO_DNSSI!F27,"Totale")</f>
        <v>0</v>
      </c>
      <c r="F37" s="22"/>
      <c r="G37" s="75" t="s">
        <v>5</v>
      </c>
      <c r="H37" s="32" t="str">
        <f>IFERROR(COUNTIF(Evaluation_MO_DNSSI!F78:F85,"Partielle")/(8-COUNTIF(Evaluation_MO_DNSSI!F78:F85,"N/A")),"0,00%")</f>
        <v>0,00%</v>
      </c>
      <c r="I37" s="32">
        <f t="shared" si="0"/>
        <v>0</v>
      </c>
      <c r="J37" s="32" t="str">
        <f>IFERROR(COUNTIF(Evaluation_MO_DNSSI!F78:F85,"Totale")/(8-COUNTIF(Evaluation_MO_DNSSI!F78:F85,"N/A")),"0,00%")</f>
        <v>0,00%</v>
      </c>
    </row>
    <row r="38" spans="1:13" x14ac:dyDescent="0.25">
      <c r="A38" s="2"/>
      <c r="B38" s="155"/>
      <c r="C38" s="34" t="s">
        <v>19</v>
      </c>
      <c r="D38" s="31" t="str">
        <f>IFERROR(COUNTIF(Evaluation_MO_DNSSI!F28:F32,"Partielle")/(5-COUNTIF(Evaluation_MO_DNSSI!F28:F32,"N/A")),"0,00%")</f>
        <v>0,00%</v>
      </c>
      <c r="E38" s="32" t="str">
        <f>IFERROR(COUNTIF(Evaluation_MO_DNSSI!F28:F32,"Totale")/(5-COUNTIF(Evaluation_MO_DNSSI!F28:F32,"N/A")),"0,00%")</f>
        <v>0,00%</v>
      </c>
      <c r="F38" s="22"/>
      <c r="G38" s="75" t="s">
        <v>138</v>
      </c>
      <c r="H38" s="32" t="str">
        <f>IFERROR(COUNTIF(Evaluation_MO_DNSSI!F86:F89,"Partielle")/(4-COUNTIF(Evaluation_MO_DNSSI!F86:F89,"N/A")),"0,00%")</f>
        <v>0,00%</v>
      </c>
      <c r="I38" s="32">
        <f t="shared" si="0"/>
        <v>0</v>
      </c>
      <c r="J38" s="32" t="str">
        <f>IFERROR(COUNTIF(Evaluation_MO_DNSSI!F86:F89,"Totale")/(4-COUNTIF(Evaluation_MO_DNSSI!F86:F89,"N/A")),"0,00%")</f>
        <v>0,00%</v>
      </c>
    </row>
    <row r="39" spans="1:13" ht="17.25" customHeight="1" x14ac:dyDescent="0.25">
      <c r="A39" s="2"/>
      <c r="B39" s="156"/>
      <c r="C39" s="34" t="s">
        <v>20</v>
      </c>
      <c r="D39" s="31" t="str">
        <f>IFERROR(COUNTIF(Evaluation_MO_DNSSI!F33:F35,"Partielle")/(3-COUNTIF(Evaluation_MO_DNSSI!F33:F35,"N/A")),"0,00%")</f>
        <v>0,00%</v>
      </c>
      <c r="E39" s="32" t="str">
        <f>IFERROR(COUNTIF(Evaluation_MO_DNSSI!F33:F35,"Totale")/(3-COUNTIF(Evaluation_MO_DNSSI!F33:F35,"N/A")),"0,00%")</f>
        <v>0,00%</v>
      </c>
      <c r="F39" s="22"/>
      <c r="G39" s="75" t="s">
        <v>127</v>
      </c>
      <c r="H39" s="32" t="str">
        <f>IFERROR(COUNTIF(Evaluation_MO_DNSSI!F90:F97,"Partielle")/(8-COUNTIF(Evaluation_MO_DNSSI!F90:F97,"N/A")),"0,00%")</f>
        <v>0,00%</v>
      </c>
      <c r="I39" s="32">
        <f t="shared" si="0"/>
        <v>0</v>
      </c>
      <c r="J39" s="32" t="str">
        <f>IFERROR(COUNTIF(Evaluation_MO_DNSSI!F90:F97,"Totale")/(8-COUNTIF(Evaluation_MO_DNSSI!F90:F97,"N/A")),"0,00%")</f>
        <v>0,00%</v>
      </c>
    </row>
    <row r="40" spans="1:13" ht="15" customHeight="1" x14ac:dyDescent="0.25">
      <c r="A40" s="2"/>
      <c r="B40" s="64" t="s">
        <v>90</v>
      </c>
      <c r="C40" s="30" t="s">
        <v>21</v>
      </c>
      <c r="D40" s="31" t="str">
        <f>IFERROR(COUNTIF(Evaluation_MO_DNSSI!F36:F37,"Partielle")/(2-COUNTIF(Evaluation_MO_DNSSI!F36:F37,"N/A")),"0,00%")</f>
        <v>0,00%</v>
      </c>
      <c r="E40" s="32" t="str">
        <f>IFERROR(COUNTIF(Evaluation_MO_DNSSI!F36:F37,"Totale")/(2-COUNTIF(Evaluation_MO_DNSSI!F36:F37,"N/A")),"0,00%")</f>
        <v>0,00%</v>
      </c>
      <c r="F40" s="22"/>
      <c r="G40" s="75" t="s">
        <v>291</v>
      </c>
      <c r="H40" s="32" t="str">
        <f>IFERROR(COUNTIF(Evaluation_MO_DNSSI!F98:F101,"Partielle")/(4-COUNTIF(Evaluation_MO_DNSSI!F98:F101,"N/A")),"0,00%")</f>
        <v>0,00%</v>
      </c>
      <c r="I40" s="32">
        <f t="shared" si="0"/>
        <v>0</v>
      </c>
      <c r="J40" s="32" t="str">
        <f>IFERROR(COUNTIF(Evaluation_MO_DNSSI!F98:F101,"Totale")/(4-COUNTIF(Evaluation_MO_DNSSI!F98:F101,"N/A")),"0,00%")</f>
        <v>0,00%</v>
      </c>
    </row>
    <row r="41" spans="1:13" x14ac:dyDescent="0.25">
      <c r="A41" s="2"/>
      <c r="B41" s="154" t="s">
        <v>142</v>
      </c>
      <c r="C41" s="30" t="s">
        <v>22</v>
      </c>
      <c r="D41" s="31" t="str">
        <f>IFERROR(COUNTIF(Evaluation_MO_DNSSI!F38:F43,"Partielle")/(6-COUNTIF(Evaluation_MO_DNSSI!F38:F43,"N/A")),"0,00%")</f>
        <v>0,00%</v>
      </c>
      <c r="E41" s="32" t="str">
        <f>IFERROR(COUNTIF(Evaluation_MO_DNSSI!F38:F43,"Totale")/(6-COUNTIF(Evaluation_MO_DNSSI!F38:F43,"N/A")),"0,00%")</f>
        <v>0,00%</v>
      </c>
      <c r="F41" s="22"/>
      <c r="G41" s="75" t="s">
        <v>139</v>
      </c>
      <c r="H41" s="32" t="str">
        <f>IFERROR(COUNTIF(Evaluation_MO_DNSSI!F102:F107,"Partielle")/(6-COUNTIF(Evaluation_MO_DNSSI!F102:F107,"N/A")),"0,00%")</f>
        <v>0,00%</v>
      </c>
      <c r="I41" s="32">
        <f t="shared" si="0"/>
        <v>0</v>
      </c>
      <c r="J41" s="32" t="str">
        <f>IFERROR(COUNTIF(Evaluation_MO_DNSSI!F102:F107,"Totale")/(6-COUNTIF(Evaluation_MO_DNSSI!F102:F107,"N/A")),"0,00%")</f>
        <v>0,00%</v>
      </c>
    </row>
    <row r="42" spans="1:13" x14ac:dyDescent="0.25">
      <c r="A42" s="2"/>
      <c r="B42" s="156"/>
      <c r="C42" s="30" t="s">
        <v>23</v>
      </c>
      <c r="D42" s="31" t="str">
        <f>IFERROR(COUNTIF(Evaluation_MO_DNSSI!F44:F49,"Partielle")/(6-COUNTIF(Evaluation_MO_DNSSI!F44:F49,"N/A")),"0,00%")</f>
        <v>0,00%</v>
      </c>
      <c r="E42" s="32" t="str">
        <f>IFERROR(COUNTIF(Evaluation_MO_DNSSI!F44:F49,"Totale")/(6-COUNTIF(Evaluation_MO_DNSSI!F44:F49,"N/A")),"0,00%")</f>
        <v>0,00%</v>
      </c>
      <c r="F42" s="22"/>
      <c r="G42" s="33"/>
      <c r="H42" s="22"/>
      <c r="I42" s="2"/>
      <c r="J42" s="27"/>
    </row>
    <row r="43" spans="1:13" x14ac:dyDescent="0.25">
      <c r="A43" s="2"/>
      <c r="B43" s="154" t="s">
        <v>3</v>
      </c>
      <c r="C43" s="30" t="s">
        <v>24</v>
      </c>
      <c r="D43" s="31" t="str">
        <f>IFERROR(COUNTIF(Evaluation_MO_DNSSI!F50:F52,"Partielle")/(3-COUNTIF(Evaluation_MO_DNSSI!F50:F52,"N/A")),"0,00%")</f>
        <v>0,00%</v>
      </c>
      <c r="E43" s="32" t="str">
        <f>IFERROR(COUNTIF(Evaluation_MO_DNSSI!F50:F52,"Totale")/(3-COUNTIF(Evaluation_MO_DNSSI!F50:F52,"N/A")),"0,00%")</f>
        <v>0,00%</v>
      </c>
      <c r="F43" s="22"/>
      <c r="G43" s="51"/>
      <c r="H43" s="51"/>
      <c r="I43" s="2"/>
      <c r="J43" s="2"/>
    </row>
    <row r="44" spans="1:13" ht="13.5" customHeight="1" x14ac:dyDescent="0.25">
      <c r="A44" s="2"/>
      <c r="B44" s="155"/>
      <c r="C44" s="30" t="s">
        <v>25</v>
      </c>
      <c r="D44" s="31">
        <f>COUNTIF(Evaluation_MO_DNSSI!F53,"Partielle")</f>
        <v>0</v>
      </c>
      <c r="E44" s="32">
        <f>COUNTIF(Evaluation_MO_DNSSI!F53,"Totale")</f>
        <v>0</v>
      </c>
      <c r="F44" s="22"/>
      <c r="G44" s="33"/>
      <c r="H44" s="55"/>
      <c r="I44" s="2"/>
      <c r="J44" s="2"/>
    </row>
    <row r="45" spans="1:13" ht="11.25" customHeight="1" x14ac:dyDescent="0.25">
      <c r="A45" s="2"/>
      <c r="B45" s="155"/>
      <c r="C45" s="30" t="s">
        <v>26</v>
      </c>
      <c r="D45" s="31" t="str">
        <f>IFERROR(COUNTIF(Evaluation_MO_DNSSI!F54:F56,"Partielle")/(3-COUNTIF(Evaluation_MO_DNSSI!F54:F56,"N/A")),"0,00%")</f>
        <v>0,00%</v>
      </c>
      <c r="E45" s="32" t="str">
        <f>IFERROR(COUNTIF(Evaluation_MO_DNSSI!F54:F56,"Totale")/(3-COUNTIF(Evaluation_MO_DNSSI!F54:F56,"N/A")),"0,00%")</f>
        <v>0,00%</v>
      </c>
      <c r="F45" s="22"/>
      <c r="G45" s="33"/>
      <c r="H45" s="55"/>
      <c r="I45" s="2"/>
      <c r="J45" s="2"/>
    </row>
    <row r="46" spans="1:13" x14ac:dyDescent="0.25">
      <c r="A46" s="2"/>
      <c r="B46" s="155"/>
      <c r="C46" s="30" t="s">
        <v>27</v>
      </c>
      <c r="D46" s="31" t="str">
        <f>IFERROR(COUNTIF(Evaluation_MO_DNSSI!F57:F62,"Partielle")/(6-COUNTIF(Evaluation_MO_DNSSI!F57:F62,"N/A")),"0,00%")</f>
        <v>0,00%</v>
      </c>
      <c r="E46" s="32" t="str">
        <f>IFERROR(COUNTIF(Evaluation_MO_DNSSI!F57:F62,"Totale")/(6-COUNTIF(Evaluation_MO_DNSSI!F57:F62,"N/A")),"0,00%")</f>
        <v>0,00%</v>
      </c>
      <c r="F46" s="22"/>
      <c r="G46" s="33"/>
      <c r="H46" s="55"/>
      <c r="I46" s="2"/>
      <c r="J46" s="2"/>
    </row>
    <row r="47" spans="1:13" x14ac:dyDescent="0.25">
      <c r="A47" s="2"/>
      <c r="B47" s="155"/>
      <c r="C47" s="30" t="s">
        <v>28</v>
      </c>
      <c r="D47" s="31" t="str">
        <f>IFERROR(COUNTIF(Evaluation_MO_DNSSI!F63:F67,"Partielle")/(5-COUNTIF(Evaluation_MO_DNSSI!F63:F67,"N/A")),"0,00%")</f>
        <v>0,00%</v>
      </c>
      <c r="E47" s="32" t="str">
        <f>IFERROR(COUNTIF(Evaluation_MO_DNSSI!F63:F67,"Totale")/(5-COUNTIF(Evaluation_MO_DNSSI!F63:F67,"N/A")),"0,00%")</f>
        <v>0,00%</v>
      </c>
      <c r="F47" s="22"/>
      <c r="G47" s="33"/>
      <c r="H47" s="55"/>
      <c r="I47" s="2"/>
      <c r="J47" s="2"/>
    </row>
    <row r="48" spans="1:13" x14ac:dyDescent="0.25">
      <c r="A48" s="2"/>
      <c r="B48" s="156"/>
      <c r="C48" s="30" t="s">
        <v>29</v>
      </c>
      <c r="D48" s="31">
        <f>COUNTIF(Evaluation_MO_DNSSI!F68,"Partielle")</f>
        <v>0</v>
      </c>
      <c r="E48" s="32">
        <f>COUNTIF(Evaluation_MO_DNSSI!F68,"Totale")</f>
        <v>0</v>
      </c>
      <c r="F48" s="22"/>
      <c r="G48" s="33"/>
      <c r="H48" s="55"/>
      <c r="I48" s="2"/>
      <c r="J48" s="2"/>
    </row>
    <row r="49" spans="1:10" x14ac:dyDescent="0.25">
      <c r="A49" s="2"/>
      <c r="B49" s="154" t="s">
        <v>4</v>
      </c>
      <c r="C49" s="30" t="s">
        <v>30</v>
      </c>
      <c r="D49" s="31" t="str">
        <f>IFERROR(COUNTIF(Evaluation_MO_DNSSI!F69:F74,"Partielle")/(6-COUNTIF(Evaluation_MO_DNSSI!F69:F74,"N/A")),"0,00%")</f>
        <v>0,00%</v>
      </c>
      <c r="E49" s="32" t="str">
        <f>IFERROR(COUNTIF(Evaluation_MO_DNSSI!F69:F74,"Totale")/(6-COUNTIF(Evaluation_MO_DNSSI!F69:F74,"N/A")),"0,00%")</f>
        <v>0,00%</v>
      </c>
      <c r="F49" s="22"/>
      <c r="G49" s="33"/>
      <c r="H49" s="55"/>
      <c r="I49" s="2"/>
      <c r="J49" s="2"/>
    </row>
    <row r="50" spans="1:10" x14ac:dyDescent="0.25">
      <c r="A50" s="2"/>
      <c r="B50" s="156"/>
      <c r="C50" s="30" t="s">
        <v>31</v>
      </c>
      <c r="D50" s="31" t="str">
        <f>IFERROR(COUNTIF(Evaluation_MO_DNSSI!F75:F77,"Partielle")/(3-COUNTIF(Evaluation_MO_DNSSI!F75:F77,"N/A")),"0,00%")</f>
        <v>0,00%</v>
      </c>
      <c r="E50" s="32" t="str">
        <f>IFERROR(COUNTIF(Evaluation_MO_DNSSI!F75:F77,"Totale")/(3-COUNTIF(Evaluation_MO_DNSSI!F75:F77,"N/A")),"0,00%")</f>
        <v>0,00%</v>
      </c>
      <c r="F50" s="22"/>
      <c r="G50" s="33"/>
      <c r="H50" s="55"/>
      <c r="I50" s="2"/>
      <c r="J50" s="2"/>
    </row>
    <row r="51" spans="1:10" ht="15" customHeight="1" x14ac:dyDescent="0.25">
      <c r="A51" s="2"/>
      <c r="B51" s="154" t="s">
        <v>5</v>
      </c>
      <c r="C51" s="30" t="s">
        <v>32</v>
      </c>
      <c r="D51" s="31" t="str">
        <f>IFERROR(COUNTIF(Evaluation_MO_DNSSI!F78:F79,"Partielle")/(2-COUNTIF(Evaluation_MO_DNSSI!F78:F79,"N/A")),"0,00%")</f>
        <v>0,00%</v>
      </c>
      <c r="E51" s="32" t="str">
        <f>IFERROR(COUNTIF(Evaluation_MO_DNSSI!F78:F79,"Totale")/(2-COUNTIF(Evaluation_MO_DNSSI!F78:F79,"N/A")),"0,00%")</f>
        <v>0,00%</v>
      </c>
      <c r="F51" s="22"/>
      <c r="G51" s="33"/>
      <c r="H51" s="55"/>
      <c r="I51" s="2"/>
      <c r="J51" s="2"/>
    </row>
    <row r="52" spans="1:10" x14ac:dyDescent="0.25">
      <c r="A52" s="2"/>
      <c r="B52" s="156"/>
      <c r="C52" s="30" t="s">
        <v>60</v>
      </c>
      <c r="D52" s="31" t="str">
        <f>IFERROR(COUNTIF(Evaluation_MO_DNSSI!F80:F85,"Partielle")/(6-COUNTIF(Evaluation_MO_DNSSI!F80:F85,"N/A")),"0,00%")</f>
        <v>0,00%</v>
      </c>
      <c r="E52" s="32" t="str">
        <f>IFERROR(COUNTIF(Evaluation_MO_DNSSI!F80:F85,"Totale")/(6-COUNTIF(Evaluation_MO_DNSSI!F80:F85,"N/A")),"0,00%")</f>
        <v>0,00%</v>
      </c>
      <c r="F52" s="22"/>
      <c r="G52" s="33"/>
      <c r="H52" s="55"/>
      <c r="I52" s="2"/>
      <c r="J52" s="2"/>
    </row>
    <row r="53" spans="1:10" ht="18" customHeight="1" x14ac:dyDescent="0.25">
      <c r="A53" s="2"/>
      <c r="B53" s="154" t="s">
        <v>122</v>
      </c>
      <c r="C53" s="30" t="s">
        <v>33</v>
      </c>
      <c r="D53" s="31" t="str">
        <f>IFERROR(COUNTIF(Evaluation_MO_DNSSI!F86:F88,"Partielle")/(3-COUNTIF(Evaluation_MO_DNSSI!F86:F88,"N/A")),"0,00%")</f>
        <v>0,00%</v>
      </c>
      <c r="E53" s="32" t="str">
        <f>IFERROR(COUNTIF(Evaluation_MO_DNSSI!F86:F88,"Totale")/(3-COUNTIF(Evaluation_MO_DNSSI!F86:F88,"N/A")),"0,00%")</f>
        <v>0,00%</v>
      </c>
      <c r="F53" s="22"/>
      <c r="G53" s="33"/>
      <c r="H53" s="55"/>
      <c r="I53" s="2"/>
      <c r="J53" s="2"/>
    </row>
    <row r="54" spans="1:10" x14ac:dyDescent="0.25">
      <c r="A54" s="2"/>
      <c r="B54" s="156"/>
      <c r="C54" s="30" t="s">
        <v>34</v>
      </c>
      <c r="D54" s="31">
        <f>COUNTIF(Evaluation_MO_DNSSI!F89,"Partielle")</f>
        <v>0</v>
      </c>
      <c r="E54" s="32">
        <f>COUNTIF(Evaluation_MO_DNSSI!F89,"Totale")</f>
        <v>0</v>
      </c>
      <c r="F54" s="22"/>
      <c r="G54" s="33"/>
      <c r="H54" s="55"/>
      <c r="I54" s="2"/>
      <c r="J54" s="2"/>
    </row>
    <row r="55" spans="1:10" x14ac:dyDescent="0.25">
      <c r="A55" s="2"/>
      <c r="B55" s="64" t="s">
        <v>127</v>
      </c>
      <c r="C55" s="30" t="s">
        <v>35</v>
      </c>
      <c r="D55" s="31" t="str">
        <f>IFERROR(COUNTIF(Evaluation_MO_DNSSI!F90:F97,"Partielle")/(8-COUNTIF(Evaluation_MO_DNSSI!F90:F97,"N/A")),"0,00%")</f>
        <v>0,00%</v>
      </c>
      <c r="E55" s="32" t="str">
        <f>IFERROR(COUNTIF(Evaluation_MO_DNSSI!F90:F97,"Totale")/(8-COUNTIF(Evaluation_MO_DNSSI!F90:F97,"N/A")),"0,00%")</f>
        <v>0,00%</v>
      </c>
      <c r="F55" s="22"/>
      <c r="G55" s="33"/>
      <c r="H55" s="55"/>
      <c r="I55" s="2"/>
      <c r="J55" s="2"/>
    </row>
    <row r="56" spans="1:10" x14ac:dyDescent="0.25">
      <c r="A56" s="2"/>
      <c r="B56" s="64" t="s">
        <v>291</v>
      </c>
      <c r="C56" s="30" t="s">
        <v>36</v>
      </c>
      <c r="D56" s="31" t="str">
        <f>IFERROR(COUNTIF(Evaluation_MO_DNSSI!F98:F101,"Partielle")/(4-COUNTIF(Evaluation_MO_DNSSI!F98:F101,"N/A")),"0,00%")</f>
        <v>0,00%</v>
      </c>
      <c r="E56" s="32" t="str">
        <f>IFERROR(COUNTIF(Evaluation_MO_DNSSI!F98:F101,"Totale")/(4-COUNTIF(Evaluation_MO_DNSSI!F98:F101,"N/A")),"0,00%")</f>
        <v>0,00%</v>
      </c>
      <c r="F56" s="22"/>
      <c r="G56" s="33"/>
      <c r="H56" s="55"/>
      <c r="I56" s="2"/>
      <c r="J56" s="2"/>
    </row>
    <row r="57" spans="1:10" x14ac:dyDescent="0.25">
      <c r="A57" s="2"/>
      <c r="B57" s="154" t="s">
        <v>139</v>
      </c>
      <c r="C57" s="30" t="s">
        <v>37</v>
      </c>
      <c r="D57" s="31" t="str">
        <f>IFERROR(COUNTIF(Evaluation_MO_DNSSI!F102:F106,"Partielle")/(5-COUNTIF(Evaluation_MO_DNSSI!F102:F106,"N/A")),"0,00%")</f>
        <v>0,00%</v>
      </c>
      <c r="E57" s="32" t="str">
        <f>IFERROR(COUNTIF(Evaluation_MO_DNSSI!F102:F106,"Totale")/(5-COUNTIF(Evaluation_MO_DNSSI!F102:F106,"N/A")),"0,00%")</f>
        <v>0,00%</v>
      </c>
      <c r="F57" s="22"/>
      <c r="G57" s="33"/>
      <c r="H57" s="55"/>
      <c r="I57" s="2"/>
      <c r="J57" s="2"/>
    </row>
    <row r="58" spans="1:10" x14ac:dyDescent="0.25">
      <c r="A58" s="2"/>
      <c r="B58" s="156"/>
      <c r="C58" s="30" t="s">
        <v>38</v>
      </c>
      <c r="D58" s="31">
        <f>COUNTIF(Evaluation_MO_DNSSI!F107,"Partielle")</f>
        <v>0</v>
      </c>
      <c r="E58" s="32">
        <f>COUNTIF(Evaluation_MO_DNSSI!F107,"Totale")</f>
        <v>0</v>
      </c>
      <c r="F58" s="22"/>
      <c r="G58" s="2"/>
      <c r="H58" s="2"/>
      <c r="I58" s="2"/>
      <c r="J58" s="2"/>
    </row>
    <row r="59" spans="1:10" x14ac:dyDescent="0.25">
      <c r="A59" s="2"/>
      <c r="B59" s="22"/>
      <c r="C59" s="22"/>
      <c r="D59" s="22"/>
      <c r="E59" s="22"/>
      <c r="F59" s="22"/>
      <c r="G59" s="22"/>
      <c r="H59" s="22"/>
      <c r="I59" s="22"/>
      <c r="J59" s="27"/>
    </row>
    <row r="60" spans="1:10" x14ac:dyDescent="0.25">
      <c r="B60" s="4"/>
      <c r="C60" s="4"/>
      <c r="D60" s="4"/>
      <c r="E60" s="4"/>
      <c r="F60" s="4"/>
      <c r="G60" s="4"/>
      <c r="H60" s="4"/>
    </row>
  </sheetData>
  <sheetProtection algorithmName="SHA-512" hashValue="jFLbWeYm4e4WEenwMzEv1cO0yhmTcHV5peMqOIMXpl0BuZpWBoqhMr6o79Hr3ryv0nGAktNoW18Geblh0XjIjQ==" saltValue="F9C7V18CzRnLQhpxlOahUA==" spinCount="100000" sheet="1" objects="1" scenarios="1"/>
  <mergeCells count="13">
    <mergeCell ref="B34:B36"/>
    <mergeCell ref="B37:B39"/>
    <mergeCell ref="B26:C26"/>
    <mergeCell ref="A1:K1"/>
    <mergeCell ref="G26:H26"/>
    <mergeCell ref="B29:B30"/>
    <mergeCell ref="B31:B33"/>
    <mergeCell ref="B57:B58"/>
    <mergeCell ref="B41:B42"/>
    <mergeCell ref="B43:B48"/>
    <mergeCell ref="B49:B50"/>
    <mergeCell ref="B51:B52"/>
    <mergeCell ref="B53:B54"/>
  </mergeCells>
  <phoneticPr fontId="3" type="noConversion"/>
  <pageMargins left="0.7" right="0.7" top="0.75" bottom="0.75" header="0.3" footer="0.3"/>
  <pageSetup paperSize="9" scale="37"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4790D-0027-4799-B32E-FECDB524E7B7}">
  <sheetPr>
    <pageSetUpPr fitToPage="1"/>
  </sheetPr>
  <dimension ref="B1:P107"/>
  <sheetViews>
    <sheetView view="pageBreakPreview" zoomScale="90" zoomScaleNormal="80" zoomScaleSheetLayoutView="90" workbookViewId="0">
      <selection activeCell="E4" sqref="E4"/>
    </sheetView>
  </sheetViews>
  <sheetFormatPr baseColWidth="10" defaultColWidth="9.140625" defaultRowHeight="15" x14ac:dyDescent="0.25"/>
  <cols>
    <col min="1" max="1" width="4.140625" style="1" customWidth="1"/>
    <col min="2" max="2" width="30.7109375" style="1" customWidth="1"/>
    <col min="3" max="3" width="47" style="7" customWidth="1"/>
    <col min="4" max="4" width="25.42578125" style="7" customWidth="1"/>
    <col min="5" max="5" width="9.5703125" style="7" customWidth="1"/>
    <col min="6" max="6" width="8.28515625" style="3" customWidth="1"/>
    <col min="7" max="7" width="22.140625" style="1" customWidth="1"/>
    <col min="8" max="8" width="24.28515625" style="1" customWidth="1"/>
    <col min="9" max="9" width="9.140625" style="1" customWidth="1"/>
    <col min="10" max="10" width="15" style="1" customWidth="1"/>
    <col min="11" max="11" width="36.7109375" style="1" customWidth="1"/>
    <col min="12" max="16384" width="9.140625" style="1"/>
  </cols>
  <sheetData>
    <row r="1" spans="2:11" ht="23.25" customHeight="1" x14ac:dyDescent="0.3">
      <c r="B1" s="174" t="s">
        <v>255</v>
      </c>
      <c r="C1" s="174"/>
      <c r="D1" s="174"/>
      <c r="E1" s="174"/>
      <c r="F1" s="174"/>
      <c r="G1" s="174"/>
      <c r="H1" s="174"/>
      <c r="I1" s="174"/>
      <c r="J1" s="174"/>
      <c r="K1" s="174"/>
    </row>
    <row r="3" spans="2:11" ht="55.5" customHeight="1" x14ac:dyDescent="0.25">
      <c r="B3" s="62" t="s">
        <v>6</v>
      </c>
      <c r="C3" s="62" t="s">
        <v>136</v>
      </c>
      <c r="D3" s="62" t="s">
        <v>7</v>
      </c>
      <c r="E3" s="63" t="s">
        <v>225</v>
      </c>
      <c r="F3" s="63" t="s">
        <v>217</v>
      </c>
      <c r="G3" s="63" t="s">
        <v>67</v>
      </c>
      <c r="H3" s="63" t="s">
        <v>68</v>
      </c>
      <c r="I3" s="63" t="s">
        <v>66</v>
      </c>
      <c r="J3" s="63" t="s">
        <v>69</v>
      </c>
      <c r="K3" s="63" t="s">
        <v>70</v>
      </c>
    </row>
    <row r="4" spans="2:11" ht="30.75" customHeight="1" x14ac:dyDescent="0.25">
      <c r="B4" s="157" t="s">
        <v>71</v>
      </c>
      <c r="C4" s="173" t="s">
        <v>272</v>
      </c>
      <c r="D4" s="23" t="s">
        <v>72</v>
      </c>
      <c r="E4" s="48" t="str">
        <f>Evaluation_MO_DNSSI!F4</f>
        <v>N/A</v>
      </c>
      <c r="F4" s="48">
        <f>Evaluation_MO_DNSSI!D4</f>
        <v>0</v>
      </c>
      <c r="G4" s="112"/>
      <c r="H4" s="112"/>
      <c r="I4" s="112"/>
      <c r="J4" s="113"/>
      <c r="K4" s="112"/>
    </row>
    <row r="5" spans="2:11" ht="29.25" customHeight="1" x14ac:dyDescent="0.25">
      <c r="B5" s="157"/>
      <c r="C5" s="173"/>
      <c r="D5" s="23" t="s">
        <v>73</v>
      </c>
      <c r="E5" s="48" t="str">
        <f>Evaluation_MO_DNSSI!F5</f>
        <v>N/A</v>
      </c>
      <c r="F5" s="48">
        <f>Evaluation_MO_DNSSI!D5</f>
        <v>0</v>
      </c>
      <c r="G5" s="112" t="s">
        <v>137</v>
      </c>
      <c r="H5" s="112"/>
      <c r="I5" s="112"/>
      <c r="J5" s="113"/>
      <c r="K5" s="112"/>
    </row>
    <row r="6" spans="2:11" ht="23.25" customHeight="1" x14ac:dyDescent="0.25">
      <c r="B6" s="157"/>
      <c r="C6" s="173"/>
      <c r="D6" s="23" t="s">
        <v>74</v>
      </c>
      <c r="E6" s="48" t="str">
        <f>Evaluation_MO_DNSSI!F6</f>
        <v>N/A</v>
      </c>
      <c r="F6" s="48">
        <f>Evaluation_MO_DNSSI!D6</f>
        <v>0</v>
      </c>
      <c r="G6" s="112" t="s">
        <v>137</v>
      </c>
      <c r="H6" s="112"/>
      <c r="I6" s="112"/>
      <c r="J6" s="113"/>
      <c r="K6" s="112"/>
    </row>
    <row r="7" spans="2:11" ht="24.75" customHeight="1" x14ac:dyDescent="0.25">
      <c r="B7" s="157"/>
      <c r="C7" s="173"/>
      <c r="D7" s="23" t="s">
        <v>75</v>
      </c>
      <c r="E7" s="48" t="str">
        <f>Evaluation_MO_DNSSI!F7</f>
        <v>N/A</v>
      </c>
      <c r="F7" s="48">
        <f>Evaluation_MO_DNSSI!D7</f>
        <v>0</v>
      </c>
      <c r="G7" s="112" t="s">
        <v>137</v>
      </c>
      <c r="H7" s="112"/>
      <c r="I7" s="112"/>
      <c r="J7" s="113"/>
      <c r="K7" s="112"/>
    </row>
    <row r="8" spans="2:11" ht="30" customHeight="1" x14ac:dyDescent="0.25">
      <c r="B8" s="157" t="s">
        <v>141</v>
      </c>
      <c r="C8" s="173" t="s">
        <v>273</v>
      </c>
      <c r="D8" s="23" t="s">
        <v>76</v>
      </c>
      <c r="E8" s="48" t="str">
        <f>Evaluation_MO_DNSSI!F8</f>
        <v>N/A</v>
      </c>
      <c r="F8" s="48">
        <f>Evaluation_MO_DNSSI!D8</f>
        <v>0</v>
      </c>
      <c r="G8" s="112" t="s">
        <v>137</v>
      </c>
      <c r="H8" s="112"/>
      <c r="I8" s="112"/>
      <c r="J8" s="113"/>
      <c r="K8" s="112"/>
    </row>
    <row r="9" spans="2:11" ht="27.75" customHeight="1" x14ac:dyDescent="0.25">
      <c r="B9" s="157"/>
      <c r="C9" s="173"/>
      <c r="D9" s="23" t="s">
        <v>77</v>
      </c>
      <c r="E9" s="48" t="str">
        <f>Evaluation_MO_DNSSI!F9</f>
        <v>N/A</v>
      </c>
      <c r="F9" s="48">
        <f>Evaluation_MO_DNSSI!D9</f>
        <v>0</v>
      </c>
      <c r="G9" s="112" t="s">
        <v>137</v>
      </c>
      <c r="H9" s="112"/>
      <c r="I9" s="112"/>
      <c r="J9" s="113"/>
      <c r="K9" s="112"/>
    </row>
    <row r="10" spans="2:11" ht="27" customHeight="1" x14ac:dyDescent="0.25">
      <c r="B10" s="157"/>
      <c r="C10" s="173"/>
      <c r="D10" s="23" t="s">
        <v>78</v>
      </c>
      <c r="E10" s="48" t="str">
        <f>Evaluation_MO_DNSSI!F10</f>
        <v>N/A</v>
      </c>
      <c r="F10" s="48">
        <f>Evaluation_MO_DNSSI!D10</f>
        <v>0</v>
      </c>
      <c r="G10" s="112" t="s">
        <v>137</v>
      </c>
      <c r="H10" s="112"/>
      <c r="I10" s="112"/>
      <c r="J10" s="113"/>
      <c r="K10" s="112"/>
    </row>
    <row r="11" spans="2:11" ht="35.450000000000003" customHeight="1" x14ac:dyDescent="0.25">
      <c r="B11" s="157"/>
      <c r="C11" s="47" t="s">
        <v>274</v>
      </c>
      <c r="D11" s="23" t="s">
        <v>172</v>
      </c>
      <c r="E11" s="48" t="str">
        <f>Evaluation_MO_DNSSI!F11</f>
        <v>N/A</v>
      </c>
      <c r="F11" s="48">
        <f>Evaluation_MO_DNSSI!D11</f>
        <v>0</v>
      </c>
      <c r="G11" s="112" t="s">
        <v>137</v>
      </c>
      <c r="H11" s="112"/>
      <c r="I11" s="112"/>
      <c r="J11" s="113"/>
      <c r="K11" s="112"/>
    </row>
    <row r="12" spans="2:11" ht="39.75" customHeight="1" x14ac:dyDescent="0.25">
      <c r="B12" s="154" t="s">
        <v>0</v>
      </c>
      <c r="C12" s="173" t="s">
        <v>275</v>
      </c>
      <c r="D12" s="23" t="s">
        <v>79</v>
      </c>
      <c r="E12" s="48" t="str">
        <f>Evaluation_MO_DNSSI!F12</f>
        <v>N/A</v>
      </c>
      <c r="F12" s="48">
        <f>Evaluation_MO_DNSSI!D12</f>
        <v>0</v>
      </c>
      <c r="G12" s="112" t="s">
        <v>137</v>
      </c>
      <c r="H12" s="112"/>
      <c r="I12" s="112"/>
      <c r="J12" s="113"/>
      <c r="K12" s="112"/>
    </row>
    <row r="13" spans="2:11" ht="33.75" customHeight="1" x14ac:dyDescent="0.25">
      <c r="B13" s="155"/>
      <c r="C13" s="173"/>
      <c r="D13" s="23" t="s">
        <v>80</v>
      </c>
      <c r="E13" s="48" t="str">
        <f>Evaluation_MO_DNSSI!F13</f>
        <v>N/A</v>
      </c>
      <c r="F13" s="48">
        <f>Evaluation_MO_DNSSI!D13</f>
        <v>0</v>
      </c>
      <c r="G13" s="112" t="s">
        <v>137</v>
      </c>
      <c r="H13" s="112"/>
      <c r="I13" s="112"/>
      <c r="J13" s="113"/>
      <c r="K13" s="112"/>
    </row>
    <row r="14" spans="2:11" ht="54.75" customHeight="1" x14ac:dyDescent="0.25">
      <c r="B14" s="155"/>
      <c r="C14" s="47" t="s">
        <v>56</v>
      </c>
      <c r="D14" s="49" t="s">
        <v>245</v>
      </c>
      <c r="E14" s="48" t="str">
        <f>Evaluation_MO_DNSSI!F14</f>
        <v>N/A</v>
      </c>
      <c r="F14" s="48">
        <f>Evaluation_MO_DNSSI!D14</f>
        <v>0</v>
      </c>
      <c r="G14" s="112" t="s">
        <v>137</v>
      </c>
      <c r="H14" s="112"/>
      <c r="I14" s="112"/>
      <c r="J14" s="113"/>
      <c r="K14" s="112"/>
    </row>
    <row r="15" spans="2:11" ht="54.75" customHeight="1" x14ac:dyDescent="0.25">
      <c r="B15" s="156"/>
      <c r="C15" s="47" t="s">
        <v>276</v>
      </c>
      <c r="D15" s="23" t="s">
        <v>81</v>
      </c>
      <c r="E15" s="48" t="str">
        <f>Evaluation_MO_DNSSI!F15</f>
        <v>N/A</v>
      </c>
      <c r="F15" s="48">
        <f>Evaluation_MO_DNSSI!D15</f>
        <v>0</v>
      </c>
      <c r="G15" s="112" t="s">
        <v>137</v>
      </c>
      <c r="H15" s="112"/>
      <c r="I15" s="112"/>
      <c r="J15" s="113"/>
      <c r="K15" s="112"/>
    </row>
    <row r="16" spans="2:11" ht="18.75" customHeight="1" x14ac:dyDescent="0.25">
      <c r="B16" s="157" t="s">
        <v>1</v>
      </c>
      <c r="C16" s="173" t="s">
        <v>277</v>
      </c>
      <c r="D16" s="23" t="s">
        <v>173</v>
      </c>
      <c r="E16" s="48" t="str">
        <f>Evaluation_MO_DNSSI!F16</f>
        <v>N/A</v>
      </c>
      <c r="F16" s="48">
        <f>Evaluation_MO_DNSSI!D16</f>
        <v>0</v>
      </c>
      <c r="G16" s="112" t="s">
        <v>137</v>
      </c>
      <c r="H16" s="112"/>
      <c r="I16" s="112"/>
      <c r="J16" s="113"/>
      <c r="K16" s="112"/>
    </row>
    <row r="17" spans="2:11" x14ac:dyDescent="0.25">
      <c r="B17" s="157"/>
      <c r="C17" s="173"/>
      <c r="D17" s="23" t="s">
        <v>174</v>
      </c>
      <c r="E17" s="48" t="str">
        <f>Evaluation_MO_DNSSI!F17</f>
        <v>N/A</v>
      </c>
      <c r="F17" s="48">
        <f>Evaluation_MO_DNSSI!D17</f>
        <v>0</v>
      </c>
      <c r="G17" s="112" t="s">
        <v>137</v>
      </c>
      <c r="H17" s="112"/>
      <c r="I17" s="112"/>
      <c r="J17" s="113"/>
      <c r="K17" s="112"/>
    </row>
    <row r="18" spans="2:11" ht="23.25" customHeight="1" x14ac:dyDescent="0.25">
      <c r="B18" s="157"/>
      <c r="C18" s="173"/>
      <c r="D18" s="23" t="s">
        <v>175</v>
      </c>
      <c r="E18" s="48" t="str">
        <f>Evaluation_MO_DNSSI!F18</f>
        <v>N/A</v>
      </c>
      <c r="F18" s="48">
        <f>Evaluation_MO_DNSSI!D18</f>
        <v>0</v>
      </c>
      <c r="G18" s="112" t="s">
        <v>137</v>
      </c>
      <c r="H18" s="112"/>
      <c r="I18" s="112"/>
      <c r="J18" s="113"/>
      <c r="K18" s="112"/>
    </row>
    <row r="19" spans="2:11" ht="24" customHeight="1" x14ac:dyDescent="0.25">
      <c r="B19" s="157"/>
      <c r="C19" s="173"/>
      <c r="D19" s="23" t="s">
        <v>176</v>
      </c>
      <c r="E19" s="48" t="str">
        <f>Evaluation_MO_DNSSI!F19</f>
        <v>N/A</v>
      </c>
      <c r="F19" s="48">
        <f>Evaluation_MO_DNSSI!D19</f>
        <v>0</v>
      </c>
      <c r="G19" s="112" t="s">
        <v>137</v>
      </c>
      <c r="H19" s="112"/>
      <c r="I19" s="112"/>
      <c r="J19" s="113"/>
      <c r="K19" s="112"/>
    </row>
    <row r="20" spans="2:11" ht="27.75" customHeight="1" x14ac:dyDescent="0.25">
      <c r="B20" s="157"/>
      <c r="C20" s="173" t="s">
        <v>278</v>
      </c>
      <c r="D20" s="23" t="s">
        <v>177</v>
      </c>
      <c r="E20" s="48" t="str">
        <f>Evaluation_MO_DNSSI!F20</f>
        <v>N/A</v>
      </c>
      <c r="F20" s="48">
        <f>Evaluation_MO_DNSSI!D20</f>
        <v>0</v>
      </c>
      <c r="G20" s="112" t="s">
        <v>137</v>
      </c>
      <c r="H20" s="112"/>
      <c r="I20" s="112"/>
      <c r="J20" s="113"/>
      <c r="K20" s="112"/>
    </row>
    <row r="21" spans="2:11" x14ac:dyDescent="0.25">
      <c r="B21" s="157"/>
      <c r="C21" s="173"/>
      <c r="D21" s="23" t="s">
        <v>178</v>
      </c>
      <c r="E21" s="48" t="str">
        <f>Evaluation_MO_DNSSI!F21</f>
        <v>N/A</v>
      </c>
      <c r="F21" s="48">
        <f>Evaluation_MO_DNSSI!D21</f>
        <v>0</v>
      </c>
      <c r="G21" s="112" t="s">
        <v>137</v>
      </c>
      <c r="H21" s="112"/>
      <c r="I21" s="112"/>
      <c r="J21" s="113"/>
      <c r="K21" s="112"/>
    </row>
    <row r="22" spans="2:11" ht="41.25" customHeight="1" x14ac:dyDescent="0.25">
      <c r="B22" s="157"/>
      <c r="C22" s="173"/>
      <c r="D22" s="23" t="s">
        <v>179</v>
      </c>
      <c r="E22" s="48" t="str">
        <f>Evaluation_MO_DNSSI!F22</f>
        <v>N/A</v>
      </c>
      <c r="F22" s="48">
        <f>Evaluation_MO_DNSSI!D22</f>
        <v>0</v>
      </c>
      <c r="G22" s="112" t="s">
        <v>137</v>
      </c>
      <c r="H22" s="112"/>
      <c r="I22" s="112"/>
      <c r="J22" s="113"/>
      <c r="K22" s="112"/>
    </row>
    <row r="23" spans="2:11" ht="35.25" customHeight="1" x14ac:dyDescent="0.25">
      <c r="B23" s="157"/>
      <c r="C23" s="173" t="s">
        <v>279</v>
      </c>
      <c r="D23" s="23" t="s">
        <v>180</v>
      </c>
      <c r="E23" s="48" t="str">
        <f>Evaluation_MO_DNSSI!F23</f>
        <v>N/A</v>
      </c>
      <c r="F23" s="48">
        <f>Evaluation_MO_DNSSI!D23</f>
        <v>0</v>
      </c>
      <c r="G23" s="112" t="s">
        <v>137</v>
      </c>
      <c r="H23" s="112"/>
      <c r="I23" s="112"/>
      <c r="J23" s="113"/>
      <c r="K23" s="112"/>
    </row>
    <row r="24" spans="2:11" ht="36" hidden="1" customHeight="1" x14ac:dyDescent="0.25">
      <c r="B24" s="157"/>
      <c r="C24" s="173"/>
      <c r="D24" s="23" t="s">
        <v>181</v>
      </c>
      <c r="E24" s="48" t="str">
        <f>Evaluation_MO_DNSSI!F24</f>
        <v>N/A</v>
      </c>
      <c r="F24" s="48">
        <f>Evaluation_MO_DNSSI!D24</f>
        <v>0</v>
      </c>
      <c r="G24" s="112" t="s">
        <v>137</v>
      </c>
      <c r="H24" s="112"/>
      <c r="I24" s="112"/>
      <c r="J24" s="113"/>
      <c r="K24" s="112"/>
    </row>
    <row r="25" spans="2:11" ht="28.5" customHeight="1" x14ac:dyDescent="0.25">
      <c r="B25" s="157"/>
      <c r="C25" s="173"/>
      <c r="D25" s="23" t="s">
        <v>182</v>
      </c>
      <c r="E25" s="48" t="str">
        <f>Evaluation_MO_DNSSI!F25</f>
        <v>N/A</v>
      </c>
      <c r="F25" s="48">
        <f>Evaluation_MO_DNSSI!D25</f>
        <v>0</v>
      </c>
      <c r="G25" s="112" t="s">
        <v>137</v>
      </c>
      <c r="H25" s="112"/>
      <c r="I25" s="112"/>
      <c r="J25" s="113"/>
      <c r="K25" s="112"/>
    </row>
    <row r="26" spans="2:11" ht="51" hidden="1" customHeight="1" x14ac:dyDescent="0.25">
      <c r="B26" s="157"/>
      <c r="C26" s="173"/>
      <c r="D26" s="23" t="s">
        <v>183</v>
      </c>
      <c r="E26" s="48" t="str">
        <f>Evaluation_MO_DNSSI!F26</f>
        <v>N/A</v>
      </c>
      <c r="F26" s="48">
        <f>Evaluation_MO_DNSSI!D26</f>
        <v>0</v>
      </c>
      <c r="G26" s="112" t="s">
        <v>137</v>
      </c>
      <c r="H26" s="112"/>
      <c r="I26" s="112"/>
      <c r="J26" s="113"/>
      <c r="K26" s="112"/>
    </row>
    <row r="27" spans="2:11" ht="35.25" customHeight="1" x14ac:dyDescent="0.25">
      <c r="B27" s="154" t="s">
        <v>2</v>
      </c>
      <c r="C27" s="47" t="s">
        <v>8</v>
      </c>
      <c r="D27" s="23" t="s">
        <v>184</v>
      </c>
      <c r="E27" s="48" t="str">
        <f>Evaluation_MO_DNSSI!F27</f>
        <v>N/A</v>
      </c>
      <c r="F27" s="48">
        <f>Evaluation_MO_DNSSI!D27</f>
        <v>0</v>
      </c>
      <c r="G27" s="112" t="s">
        <v>137</v>
      </c>
      <c r="H27" s="112"/>
      <c r="I27" s="112"/>
      <c r="J27" s="113"/>
      <c r="K27" s="112"/>
    </row>
    <row r="28" spans="2:11" ht="36.75" customHeight="1" x14ac:dyDescent="0.25">
      <c r="B28" s="155"/>
      <c r="C28" s="173" t="s">
        <v>9</v>
      </c>
      <c r="D28" s="23" t="s">
        <v>82</v>
      </c>
      <c r="E28" s="48" t="str">
        <f>Evaluation_MO_DNSSI!F28</f>
        <v>N/A</v>
      </c>
      <c r="F28" s="48">
        <f>Evaluation_MO_DNSSI!D28</f>
        <v>0</v>
      </c>
      <c r="G28" s="112" t="s">
        <v>137</v>
      </c>
      <c r="H28" s="112"/>
      <c r="I28" s="112"/>
      <c r="J28" s="113"/>
      <c r="K28" s="112"/>
    </row>
    <row r="29" spans="2:11" x14ac:dyDescent="0.25">
      <c r="B29" s="155"/>
      <c r="C29" s="173"/>
      <c r="D29" s="23" t="s">
        <v>83</v>
      </c>
      <c r="E29" s="48" t="str">
        <f>Evaluation_MO_DNSSI!F29</f>
        <v>N/A</v>
      </c>
      <c r="F29" s="48">
        <f>Evaluation_MO_DNSSI!D29</f>
        <v>0</v>
      </c>
      <c r="G29" s="112" t="s">
        <v>137</v>
      </c>
      <c r="H29" s="112"/>
      <c r="I29" s="112"/>
      <c r="J29" s="113"/>
      <c r="K29" s="112"/>
    </row>
    <row r="30" spans="2:11" x14ac:dyDescent="0.25">
      <c r="B30" s="155"/>
      <c r="C30" s="173"/>
      <c r="D30" s="23" t="s">
        <v>84</v>
      </c>
      <c r="E30" s="48" t="str">
        <f>Evaluation_MO_DNSSI!F30</f>
        <v>N/A</v>
      </c>
      <c r="F30" s="48">
        <f>Evaluation_MO_DNSSI!D30</f>
        <v>0</v>
      </c>
      <c r="G30" s="112" t="s">
        <v>137</v>
      </c>
      <c r="H30" s="112"/>
      <c r="I30" s="112"/>
      <c r="J30" s="113"/>
      <c r="K30" s="112"/>
    </row>
    <row r="31" spans="2:11" x14ac:dyDescent="0.25">
      <c r="B31" s="155"/>
      <c r="C31" s="173"/>
      <c r="D31" s="23" t="s">
        <v>85</v>
      </c>
      <c r="E31" s="48" t="str">
        <f>Evaluation_MO_DNSSI!F31</f>
        <v>N/A</v>
      </c>
      <c r="F31" s="48">
        <f>Evaluation_MO_DNSSI!D31</f>
        <v>0</v>
      </c>
      <c r="G31" s="112" t="s">
        <v>137</v>
      </c>
      <c r="H31" s="112"/>
      <c r="I31" s="112"/>
      <c r="J31" s="113"/>
      <c r="K31" s="112"/>
    </row>
    <row r="32" spans="2:11" x14ac:dyDescent="0.25">
      <c r="B32" s="155"/>
      <c r="C32" s="173"/>
      <c r="D32" s="23" t="s">
        <v>86</v>
      </c>
      <c r="E32" s="48" t="str">
        <f>Evaluation_MO_DNSSI!F32</f>
        <v>N/A</v>
      </c>
      <c r="F32" s="48">
        <f>Evaluation_MO_DNSSI!D32</f>
        <v>0</v>
      </c>
      <c r="G32" s="112" t="s">
        <v>137</v>
      </c>
      <c r="H32" s="112"/>
      <c r="I32" s="112"/>
      <c r="J32" s="113"/>
      <c r="K32" s="112"/>
    </row>
    <row r="33" spans="2:11" ht="29.25" customHeight="1" x14ac:dyDescent="0.25">
      <c r="B33" s="155"/>
      <c r="C33" s="173" t="s">
        <v>58</v>
      </c>
      <c r="D33" s="23" t="s">
        <v>87</v>
      </c>
      <c r="E33" s="48" t="str">
        <f>Evaluation_MO_DNSSI!F33</f>
        <v>N/A</v>
      </c>
      <c r="F33" s="48">
        <f>Evaluation_MO_DNSSI!D33</f>
        <v>0</v>
      </c>
      <c r="G33" s="112" t="s">
        <v>137</v>
      </c>
      <c r="H33" s="112"/>
      <c r="I33" s="112"/>
      <c r="J33" s="113"/>
      <c r="K33" s="112"/>
    </row>
    <row r="34" spans="2:11" x14ac:dyDescent="0.25">
      <c r="B34" s="155"/>
      <c r="C34" s="173"/>
      <c r="D34" s="23" t="s">
        <v>88</v>
      </c>
      <c r="E34" s="48" t="str">
        <f>Evaluation_MO_DNSSI!F34</f>
        <v>N/A</v>
      </c>
      <c r="F34" s="48">
        <f>Evaluation_MO_DNSSI!D34</f>
        <v>0</v>
      </c>
      <c r="G34" s="112" t="s">
        <v>137</v>
      </c>
      <c r="H34" s="112"/>
      <c r="I34" s="112"/>
      <c r="J34" s="113"/>
      <c r="K34" s="112"/>
    </row>
    <row r="35" spans="2:11" x14ac:dyDescent="0.25">
      <c r="B35" s="156"/>
      <c r="C35" s="173"/>
      <c r="D35" s="23" t="s">
        <v>89</v>
      </c>
      <c r="E35" s="48" t="str">
        <f>Evaluation_MO_DNSSI!F35</f>
        <v>N/A</v>
      </c>
      <c r="F35" s="48">
        <f>Evaluation_MO_DNSSI!D35</f>
        <v>0</v>
      </c>
      <c r="G35" s="112" t="s">
        <v>137</v>
      </c>
      <c r="H35" s="112"/>
      <c r="I35" s="112"/>
      <c r="J35" s="113"/>
      <c r="K35" s="112"/>
    </row>
    <row r="36" spans="2:11" ht="24.75" customHeight="1" x14ac:dyDescent="0.25">
      <c r="B36" s="157" t="s">
        <v>90</v>
      </c>
      <c r="C36" s="173" t="s">
        <v>59</v>
      </c>
      <c r="D36" s="23" t="s">
        <v>91</v>
      </c>
      <c r="E36" s="48" t="str">
        <f>Evaluation_MO_DNSSI!F36</f>
        <v>N/A</v>
      </c>
      <c r="F36" s="48">
        <f>Evaluation_MO_DNSSI!D36</f>
        <v>0</v>
      </c>
      <c r="G36" s="112" t="s">
        <v>137</v>
      </c>
      <c r="H36" s="112"/>
      <c r="I36" s="112"/>
      <c r="J36" s="113"/>
      <c r="K36" s="112"/>
    </row>
    <row r="37" spans="2:11" x14ac:dyDescent="0.25">
      <c r="B37" s="157"/>
      <c r="C37" s="173"/>
      <c r="D37" s="49" t="s">
        <v>246</v>
      </c>
      <c r="E37" s="48" t="str">
        <f>Evaluation_MO_DNSSI!F37</f>
        <v>N/A</v>
      </c>
      <c r="F37" s="48">
        <f>Evaluation_MO_DNSSI!D37</f>
        <v>0</v>
      </c>
      <c r="G37" s="112" t="s">
        <v>137</v>
      </c>
      <c r="H37" s="112"/>
      <c r="I37" s="112"/>
      <c r="J37" s="113"/>
      <c r="K37" s="112"/>
    </row>
    <row r="38" spans="2:11" ht="18.75" customHeight="1" x14ac:dyDescent="0.25">
      <c r="B38" s="157" t="s">
        <v>142</v>
      </c>
      <c r="C38" s="173" t="s">
        <v>280</v>
      </c>
      <c r="D38" s="23" t="s">
        <v>185</v>
      </c>
      <c r="E38" s="48" t="str">
        <f>Evaluation_MO_DNSSI!F38</f>
        <v>N/A</v>
      </c>
      <c r="F38" s="48">
        <f>Evaluation_MO_DNSSI!D38</f>
        <v>0</v>
      </c>
      <c r="G38" s="112" t="s">
        <v>137</v>
      </c>
      <c r="H38" s="112"/>
      <c r="I38" s="112"/>
      <c r="J38" s="113"/>
      <c r="K38" s="112"/>
    </row>
    <row r="39" spans="2:11" ht="29.25" customHeight="1" x14ac:dyDescent="0.25">
      <c r="B39" s="157"/>
      <c r="C39" s="173"/>
      <c r="D39" s="23" t="s">
        <v>186</v>
      </c>
      <c r="E39" s="48" t="str">
        <f>Evaluation_MO_DNSSI!F39</f>
        <v>N/A</v>
      </c>
      <c r="F39" s="48">
        <f>Evaluation_MO_DNSSI!D39</f>
        <v>0</v>
      </c>
      <c r="G39" s="112" t="s">
        <v>137</v>
      </c>
      <c r="H39" s="112"/>
      <c r="I39" s="112"/>
      <c r="J39" s="113"/>
      <c r="K39" s="112"/>
    </row>
    <row r="40" spans="2:11" ht="18.75" customHeight="1" x14ac:dyDescent="0.25">
      <c r="B40" s="157"/>
      <c r="C40" s="173"/>
      <c r="D40" s="23" t="s">
        <v>187</v>
      </c>
      <c r="E40" s="48" t="str">
        <f>Evaluation_MO_DNSSI!F40</f>
        <v>N/A</v>
      </c>
      <c r="F40" s="48">
        <f>Evaluation_MO_DNSSI!D40</f>
        <v>0</v>
      </c>
      <c r="G40" s="112" t="s">
        <v>137</v>
      </c>
      <c r="H40" s="112"/>
      <c r="I40" s="112"/>
      <c r="J40" s="113"/>
      <c r="K40" s="112"/>
    </row>
    <row r="41" spans="2:11" ht="26.25" customHeight="1" x14ac:dyDescent="0.25">
      <c r="B41" s="157"/>
      <c r="C41" s="173"/>
      <c r="D41" s="23" t="s">
        <v>188</v>
      </c>
      <c r="E41" s="48" t="str">
        <f>Evaluation_MO_DNSSI!F41</f>
        <v>N/A</v>
      </c>
      <c r="F41" s="48">
        <f>Evaluation_MO_DNSSI!D41</f>
        <v>0</v>
      </c>
      <c r="G41" s="112" t="s">
        <v>137</v>
      </c>
      <c r="H41" s="112"/>
      <c r="I41" s="112"/>
      <c r="J41" s="113"/>
      <c r="K41" s="112"/>
    </row>
    <row r="42" spans="2:11" ht="27.75" customHeight="1" x14ac:dyDescent="0.25">
      <c r="B42" s="157"/>
      <c r="C42" s="173"/>
      <c r="D42" s="23" t="s">
        <v>189</v>
      </c>
      <c r="E42" s="48" t="str">
        <f>Evaluation_MO_DNSSI!F42</f>
        <v>N/A</v>
      </c>
      <c r="F42" s="48">
        <f>Evaluation_MO_DNSSI!D42</f>
        <v>0</v>
      </c>
      <c r="G42" s="112" t="s">
        <v>137</v>
      </c>
      <c r="H42" s="112"/>
      <c r="I42" s="112"/>
      <c r="J42" s="113"/>
      <c r="K42" s="112"/>
    </row>
    <row r="43" spans="2:11" ht="29.25" customHeight="1" x14ac:dyDescent="0.25">
      <c r="B43" s="157"/>
      <c r="C43" s="173"/>
      <c r="D43" s="23" t="s">
        <v>190</v>
      </c>
      <c r="E43" s="48" t="str">
        <f>Evaluation_MO_DNSSI!F43</f>
        <v>N/A</v>
      </c>
      <c r="F43" s="48">
        <f>Evaluation_MO_DNSSI!D43</f>
        <v>0</v>
      </c>
      <c r="G43" s="112" t="s">
        <v>137</v>
      </c>
      <c r="H43" s="112"/>
      <c r="I43" s="112"/>
      <c r="J43" s="113"/>
      <c r="K43" s="112"/>
    </row>
    <row r="44" spans="2:11" ht="18" customHeight="1" x14ac:dyDescent="0.25">
      <c r="B44" s="157"/>
      <c r="C44" s="173" t="s">
        <v>281</v>
      </c>
      <c r="D44" s="23" t="s">
        <v>92</v>
      </c>
      <c r="E44" s="48" t="str">
        <f>Evaluation_MO_DNSSI!F44</f>
        <v>N/A</v>
      </c>
      <c r="F44" s="48">
        <f>Evaluation_MO_DNSSI!D44</f>
        <v>0</v>
      </c>
      <c r="G44" s="112" t="s">
        <v>137</v>
      </c>
      <c r="H44" s="112"/>
      <c r="I44" s="112"/>
      <c r="J44" s="113"/>
      <c r="K44" s="112"/>
    </row>
    <row r="45" spans="2:11" ht="16.5" customHeight="1" x14ac:dyDescent="0.25">
      <c r="B45" s="157"/>
      <c r="C45" s="173"/>
      <c r="D45" s="23" t="s">
        <v>93</v>
      </c>
      <c r="E45" s="48" t="str">
        <f>Evaluation_MO_DNSSI!F45</f>
        <v>N/A</v>
      </c>
      <c r="F45" s="48">
        <f>Evaluation_MO_DNSSI!D45</f>
        <v>0</v>
      </c>
      <c r="G45" s="112" t="s">
        <v>137</v>
      </c>
      <c r="H45" s="112"/>
      <c r="I45" s="112"/>
      <c r="J45" s="113"/>
      <c r="K45" s="112"/>
    </row>
    <row r="46" spans="2:11" x14ac:dyDescent="0.25">
      <c r="B46" s="157"/>
      <c r="C46" s="173"/>
      <c r="D46" s="23" t="s">
        <v>94</v>
      </c>
      <c r="E46" s="48" t="str">
        <f>Evaluation_MO_DNSSI!F46</f>
        <v>N/A</v>
      </c>
      <c r="F46" s="48">
        <f>Evaluation_MO_DNSSI!D46</f>
        <v>0</v>
      </c>
      <c r="G46" s="112" t="s">
        <v>137</v>
      </c>
      <c r="H46" s="112"/>
      <c r="I46" s="112"/>
      <c r="J46" s="113"/>
      <c r="K46" s="112"/>
    </row>
    <row r="47" spans="2:11" ht="14.25" customHeight="1" x14ac:dyDescent="0.25">
      <c r="B47" s="157"/>
      <c r="C47" s="173"/>
      <c r="D47" s="23" t="s">
        <v>95</v>
      </c>
      <c r="E47" s="48" t="str">
        <f>Evaluation_MO_DNSSI!F47</f>
        <v>N/A</v>
      </c>
      <c r="F47" s="48">
        <f>Evaluation_MO_DNSSI!D47</f>
        <v>0</v>
      </c>
      <c r="G47" s="112" t="s">
        <v>137</v>
      </c>
      <c r="H47" s="112"/>
      <c r="I47" s="112"/>
      <c r="J47" s="113"/>
      <c r="K47" s="112"/>
    </row>
    <row r="48" spans="2:11" ht="15" customHeight="1" x14ac:dyDescent="0.25">
      <c r="B48" s="157"/>
      <c r="C48" s="173"/>
      <c r="D48" s="26" t="s">
        <v>191</v>
      </c>
      <c r="E48" s="48" t="str">
        <f>Evaluation_MO_DNSSI!F48</f>
        <v>N/A</v>
      </c>
      <c r="F48" s="48">
        <f>Evaluation_MO_DNSSI!D48</f>
        <v>0</v>
      </c>
      <c r="G48" s="112" t="s">
        <v>137</v>
      </c>
      <c r="H48" s="112"/>
      <c r="I48" s="112"/>
      <c r="J48" s="113"/>
      <c r="K48" s="112"/>
    </row>
    <row r="49" spans="2:16" ht="19.5" customHeight="1" x14ac:dyDescent="0.25">
      <c r="B49" s="157"/>
      <c r="C49" s="173"/>
      <c r="D49" s="23" t="s">
        <v>96</v>
      </c>
      <c r="E49" s="48" t="str">
        <f>Evaluation_MO_DNSSI!F49</f>
        <v>N/A</v>
      </c>
      <c r="F49" s="48">
        <f>Evaluation_MO_DNSSI!D49</f>
        <v>0</v>
      </c>
      <c r="G49" s="112" t="s">
        <v>137</v>
      </c>
      <c r="H49" s="112"/>
      <c r="I49" s="112"/>
      <c r="J49" s="113"/>
      <c r="K49" s="112"/>
    </row>
    <row r="50" spans="2:16" ht="25.5" customHeight="1" x14ac:dyDescent="0.25">
      <c r="B50" s="154" t="s">
        <v>3</v>
      </c>
      <c r="C50" s="173" t="s">
        <v>61</v>
      </c>
      <c r="D50" s="23" t="s">
        <v>97</v>
      </c>
      <c r="E50" s="48" t="str">
        <f>Evaluation_MO_DNSSI!F50</f>
        <v>N/A</v>
      </c>
      <c r="F50" s="48">
        <f>Evaluation_MO_DNSSI!D50</f>
        <v>0</v>
      </c>
      <c r="G50" s="112" t="s">
        <v>137</v>
      </c>
      <c r="H50" s="112"/>
      <c r="I50" s="112"/>
      <c r="J50" s="113"/>
      <c r="K50" s="112"/>
    </row>
    <row r="51" spans="2:16" ht="15" customHeight="1" x14ac:dyDescent="0.25">
      <c r="B51" s="155"/>
      <c r="C51" s="173"/>
      <c r="D51" s="23" t="s">
        <v>192</v>
      </c>
      <c r="E51" s="48" t="str">
        <f>Evaluation_MO_DNSSI!F51</f>
        <v>N/A</v>
      </c>
      <c r="F51" s="48">
        <f>Evaluation_MO_DNSSI!D51</f>
        <v>0</v>
      </c>
      <c r="G51" s="112" t="s">
        <v>137</v>
      </c>
      <c r="H51" s="112"/>
      <c r="I51" s="112"/>
      <c r="J51" s="113"/>
      <c r="K51" s="112"/>
      <c r="P51" s="14"/>
    </row>
    <row r="52" spans="2:16" x14ac:dyDescent="0.25">
      <c r="B52" s="155"/>
      <c r="C52" s="173"/>
      <c r="D52" s="23" t="s">
        <v>98</v>
      </c>
      <c r="E52" s="48" t="str">
        <f>Evaluation_MO_DNSSI!F52</f>
        <v>N/A</v>
      </c>
      <c r="F52" s="48">
        <f>Evaluation_MO_DNSSI!D52</f>
        <v>0</v>
      </c>
      <c r="G52" s="112" t="s">
        <v>137</v>
      </c>
      <c r="H52" s="112"/>
      <c r="I52" s="112"/>
      <c r="J52" s="113"/>
      <c r="K52" s="112"/>
    </row>
    <row r="53" spans="2:16" ht="26.25" customHeight="1" x14ac:dyDescent="0.25">
      <c r="B53" s="155"/>
      <c r="C53" s="47" t="s">
        <v>54</v>
      </c>
      <c r="D53" s="23" t="s">
        <v>99</v>
      </c>
      <c r="E53" s="48" t="str">
        <f>Evaluation_MO_DNSSI!F53</f>
        <v>N/A</v>
      </c>
      <c r="F53" s="48">
        <f>Evaluation_MO_DNSSI!D53</f>
        <v>0</v>
      </c>
      <c r="G53" s="112" t="s">
        <v>137</v>
      </c>
      <c r="H53" s="112"/>
      <c r="I53" s="112"/>
      <c r="J53" s="113"/>
      <c r="K53" s="112"/>
    </row>
    <row r="54" spans="2:16" ht="17.25" customHeight="1" x14ac:dyDescent="0.25">
      <c r="B54" s="155"/>
      <c r="C54" s="173" t="s">
        <v>62</v>
      </c>
      <c r="D54" s="23" t="s">
        <v>100</v>
      </c>
      <c r="E54" s="48" t="str">
        <f>Evaluation_MO_DNSSI!F54</f>
        <v>N/A</v>
      </c>
      <c r="F54" s="48">
        <f>Evaluation_MO_DNSSI!D54</f>
        <v>0</v>
      </c>
      <c r="G54" s="112" t="s">
        <v>137</v>
      </c>
      <c r="H54" s="112"/>
      <c r="I54" s="112"/>
      <c r="J54" s="113"/>
      <c r="K54" s="112"/>
    </row>
    <row r="55" spans="2:16" x14ac:dyDescent="0.25">
      <c r="B55" s="155"/>
      <c r="C55" s="173"/>
      <c r="D55" s="23" t="s">
        <v>101</v>
      </c>
      <c r="E55" s="48" t="str">
        <f>Evaluation_MO_DNSSI!F55</f>
        <v>N/A</v>
      </c>
      <c r="F55" s="48">
        <f>Evaluation_MO_DNSSI!D55</f>
        <v>0</v>
      </c>
      <c r="G55" s="112" t="s">
        <v>137</v>
      </c>
      <c r="H55" s="112"/>
      <c r="I55" s="112"/>
      <c r="J55" s="113"/>
      <c r="K55" s="112"/>
    </row>
    <row r="56" spans="2:16" ht="14.25" customHeight="1" x14ac:dyDescent="0.25">
      <c r="B56" s="155"/>
      <c r="C56" s="173"/>
      <c r="D56" s="23" t="s">
        <v>193</v>
      </c>
      <c r="E56" s="48" t="str">
        <f>Evaluation_MO_DNSSI!F56</f>
        <v>N/A</v>
      </c>
      <c r="F56" s="48">
        <f>Evaluation_MO_DNSSI!D56</f>
        <v>0</v>
      </c>
      <c r="G56" s="112" t="s">
        <v>137</v>
      </c>
      <c r="H56" s="112"/>
      <c r="I56" s="112"/>
      <c r="J56" s="113"/>
      <c r="K56" s="112"/>
    </row>
    <row r="57" spans="2:16" ht="21.75" customHeight="1" x14ac:dyDescent="0.25">
      <c r="B57" s="155"/>
      <c r="C57" s="173" t="s">
        <v>55</v>
      </c>
      <c r="D57" s="23" t="s">
        <v>102</v>
      </c>
      <c r="E57" s="48" t="str">
        <f>Evaluation_MO_DNSSI!F57</f>
        <v>N/A</v>
      </c>
      <c r="F57" s="48">
        <f>Evaluation_MO_DNSSI!D57</f>
        <v>0</v>
      </c>
      <c r="G57" s="112" t="s">
        <v>137</v>
      </c>
      <c r="H57" s="112"/>
      <c r="I57" s="112"/>
      <c r="J57" s="113"/>
      <c r="K57" s="112"/>
    </row>
    <row r="58" spans="2:16" ht="17.25" customHeight="1" x14ac:dyDescent="0.25">
      <c r="B58" s="155"/>
      <c r="C58" s="173"/>
      <c r="D58" s="23" t="s">
        <v>194</v>
      </c>
      <c r="E58" s="48" t="str">
        <f>Evaluation_MO_DNSSI!F58</f>
        <v>N/A</v>
      </c>
      <c r="F58" s="48">
        <f>Evaluation_MO_DNSSI!D58</f>
        <v>0</v>
      </c>
      <c r="G58" s="112" t="s">
        <v>137</v>
      </c>
      <c r="H58" s="112"/>
      <c r="I58" s="112"/>
      <c r="J58" s="113"/>
      <c r="K58" s="112"/>
    </row>
    <row r="59" spans="2:16" ht="13.5" customHeight="1" x14ac:dyDescent="0.25">
      <c r="B59" s="155"/>
      <c r="C59" s="173"/>
      <c r="D59" s="23" t="s">
        <v>103</v>
      </c>
      <c r="E59" s="48" t="str">
        <f>Evaluation_MO_DNSSI!F59</f>
        <v>N/A</v>
      </c>
      <c r="F59" s="48">
        <f>Evaluation_MO_DNSSI!D59</f>
        <v>0</v>
      </c>
      <c r="G59" s="112" t="s">
        <v>137</v>
      </c>
      <c r="H59" s="112"/>
      <c r="I59" s="112"/>
      <c r="J59" s="113"/>
      <c r="K59" s="112"/>
    </row>
    <row r="60" spans="2:16" ht="18" customHeight="1" x14ac:dyDescent="0.25">
      <c r="B60" s="155"/>
      <c r="C60" s="173"/>
      <c r="D60" s="23" t="s">
        <v>104</v>
      </c>
      <c r="E60" s="48" t="str">
        <f>Evaluation_MO_DNSSI!F60</f>
        <v>N/A</v>
      </c>
      <c r="F60" s="48">
        <f>Evaluation_MO_DNSSI!D60</f>
        <v>0</v>
      </c>
      <c r="G60" s="112" t="s">
        <v>137</v>
      </c>
      <c r="H60" s="112"/>
      <c r="I60" s="112"/>
      <c r="J60" s="113"/>
      <c r="K60" s="112"/>
    </row>
    <row r="61" spans="2:16" x14ac:dyDescent="0.25">
      <c r="B61" s="155"/>
      <c r="C61" s="173"/>
      <c r="D61" s="23" t="s">
        <v>195</v>
      </c>
      <c r="E61" s="48" t="str">
        <f>Evaluation_MO_DNSSI!F61</f>
        <v>N/A</v>
      </c>
      <c r="F61" s="48">
        <f>Evaluation_MO_DNSSI!D61</f>
        <v>0</v>
      </c>
      <c r="G61" s="112" t="s">
        <v>137</v>
      </c>
      <c r="H61" s="112"/>
      <c r="I61" s="112"/>
      <c r="J61" s="113"/>
      <c r="K61" s="112"/>
    </row>
    <row r="62" spans="2:16" x14ac:dyDescent="0.25">
      <c r="B62" s="155"/>
      <c r="C62" s="173"/>
      <c r="D62" s="23" t="s">
        <v>105</v>
      </c>
      <c r="E62" s="48" t="str">
        <f>Evaluation_MO_DNSSI!F62</f>
        <v>N/A</v>
      </c>
      <c r="F62" s="48">
        <f>Evaluation_MO_DNSSI!D62</f>
        <v>0</v>
      </c>
      <c r="G62" s="112" t="s">
        <v>137</v>
      </c>
      <c r="H62" s="112"/>
      <c r="I62" s="112"/>
      <c r="J62" s="113"/>
      <c r="K62" s="112"/>
    </row>
    <row r="63" spans="2:16" ht="21.75" customHeight="1" x14ac:dyDescent="0.25">
      <c r="B63" s="155"/>
      <c r="C63" s="173" t="s">
        <v>63</v>
      </c>
      <c r="D63" s="23" t="s">
        <v>106</v>
      </c>
      <c r="E63" s="48" t="str">
        <f>Evaluation_MO_DNSSI!F63</f>
        <v>N/A</v>
      </c>
      <c r="F63" s="48">
        <f>Evaluation_MO_DNSSI!D63</f>
        <v>0</v>
      </c>
      <c r="G63" s="112" t="s">
        <v>137</v>
      </c>
      <c r="H63" s="112"/>
      <c r="I63" s="112"/>
      <c r="J63" s="113"/>
      <c r="K63" s="112"/>
    </row>
    <row r="64" spans="2:16" ht="25.5" customHeight="1" x14ac:dyDescent="0.25">
      <c r="B64" s="155"/>
      <c r="C64" s="173"/>
      <c r="D64" s="49" t="s">
        <v>247</v>
      </c>
      <c r="E64" s="48" t="str">
        <f>Evaluation_MO_DNSSI!F64</f>
        <v>N/A</v>
      </c>
      <c r="F64" s="48">
        <f>Evaluation_MO_DNSSI!D64</f>
        <v>0</v>
      </c>
      <c r="G64" s="112" t="s">
        <v>137</v>
      </c>
      <c r="H64" s="112"/>
      <c r="I64" s="112"/>
      <c r="J64" s="113"/>
      <c r="K64" s="112"/>
    </row>
    <row r="65" spans="2:11" x14ac:dyDescent="0.25">
      <c r="B65" s="155"/>
      <c r="C65" s="173"/>
      <c r="D65" s="23" t="s">
        <v>107</v>
      </c>
      <c r="E65" s="48" t="str">
        <f>Evaluation_MO_DNSSI!F65</f>
        <v>N/A</v>
      </c>
      <c r="F65" s="48">
        <f>Evaluation_MO_DNSSI!D65</f>
        <v>0</v>
      </c>
      <c r="G65" s="112" t="s">
        <v>137</v>
      </c>
      <c r="H65" s="112"/>
      <c r="I65" s="112"/>
      <c r="J65" s="113"/>
      <c r="K65" s="112"/>
    </row>
    <row r="66" spans="2:11" ht="19.5" customHeight="1" x14ac:dyDescent="0.25">
      <c r="B66" s="155"/>
      <c r="C66" s="173"/>
      <c r="D66" s="23" t="s">
        <v>108</v>
      </c>
      <c r="E66" s="48" t="str">
        <f>Evaluation_MO_DNSSI!F66</f>
        <v>N/A</v>
      </c>
      <c r="F66" s="48">
        <f>Evaluation_MO_DNSSI!D66</f>
        <v>0</v>
      </c>
      <c r="G66" s="112" t="s">
        <v>137</v>
      </c>
      <c r="H66" s="112"/>
      <c r="I66" s="112"/>
      <c r="J66" s="113"/>
      <c r="K66" s="112"/>
    </row>
    <row r="67" spans="2:11" x14ac:dyDescent="0.25">
      <c r="B67" s="155"/>
      <c r="C67" s="173"/>
      <c r="D67" s="23" t="s">
        <v>196</v>
      </c>
      <c r="E67" s="48" t="str">
        <f>Evaluation_MO_DNSSI!F67</f>
        <v>N/A</v>
      </c>
      <c r="F67" s="48">
        <f>Evaluation_MO_DNSSI!D67</f>
        <v>0</v>
      </c>
      <c r="G67" s="112" t="s">
        <v>137</v>
      </c>
      <c r="H67" s="112"/>
      <c r="I67" s="112"/>
      <c r="J67" s="113"/>
      <c r="K67" s="112"/>
    </row>
    <row r="68" spans="2:11" ht="45" customHeight="1" x14ac:dyDescent="0.25">
      <c r="B68" s="156"/>
      <c r="C68" s="47" t="s">
        <v>64</v>
      </c>
      <c r="D68" s="23" t="s">
        <v>197</v>
      </c>
      <c r="E68" s="48" t="str">
        <f>Evaluation_MO_DNSSI!F68</f>
        <v>N/A</v>
      </c>
      <c r="F68" s="48">
        <f>Evaluation_MO_DNSSI!D68</f>
        <v>0</v>
      </c>
      <c r="G68" s="112" t="s">
        <v>137</v>
      </c>
      <c r="H68" s="112"/>
      <c r="I68" s="112"/>
      <c r="J68" s="113"/>
      <c r="K68" s="112"/>
    </row>
    <row r="69" spans="2:11" ht="14.45" customHeight="1" x14ac:dyDescent="0.25">
      <c r="B69" s="157" t="s">
        <v>4</v>
      </c>
      <c r="C69" s="172" t="s">
        <v>252</v>
      </c>
      <c r="D69" s="23" t="s">
        <v>109</v>
      </c>
      <c r="E69" s="48" t="str">
        <f>Evaluation_MO_DNSSI!F69</f>
        <v>N/A</v>
      </c>
      <c r="F69" s="48">
        <f>Evaluation_MO_DNSSI!D69</f>
        <v>0</v>
      </c>
      <c r="G69" s="112" t="s">
        <v>137</v>
      </c>
      <c r="H69" s="112"/>
      <c r="I69" s="112"/>
      <c r="J69" s="113"/>
      <c r="K69" s="112"/>
    </row>
    <row r="70" spans="2:11" ht="15" customHeight="1" x14ac:dyDescent="0.25">
      <c r="B70" s="157"/>
      <c r="C70" s="172"/>
      <c r="D70" s="23" t="s">
        <v>110</v>
      </c>
      <c r="E70" s="48" t="str">
        <f>Evaluation_MO_DNSSI!F70</f>
        <v>N/A</v>
      </c>
      <c r="F70" s="48">
        <f>Evaluation_MO_DNSSI!D70</f>
        <v>0</v>
      </c>
      <c r="G70" s="112" t="s">
        <v>137</v>
      </c>
      <c r="H70" s="112"/>
      <c r="I70" s="112"/>
      <c r="J70" s="113"/>
      <c r="K70" s="112"/>
    </row>
    <row r="71" spans="2:11" ht="15" customHeight="1" x14ac:dyDescent="0.25">
      <c r="B71" s="157"/>
      <c r="C71" s="172"/>
      <c r="D71" s="23" t="s">
        <v>111</v>
      </c>
      <c r="E71" s="48" t="str">
        <f>Evaluation_MO_DNSSI!F71</f>
        <v>N/A</v>
      </c>
      <c r="F71" s="48">
        <f>Evaluation_MO_DNSSI!D71</f>
        <v>0</v>
      </c>
      <c r="G71" s="112" t="s">
        <v>137</v>
      </c>
      <c r="H71" s="112"/>
      <c r="I71" s="112"/>
      <c r="J71" s="113"/>
      <c r="K71" s="112"/>
    </row>
    <row r="72" spans="2:11" x14ac:dyDescent="0.25">
      <c r="B72" s="157"/>
      <c r="C72" s="172"/>
      <c r="D72" s="23" t="s">
        <v>198</v>
      </c>
      <c r="E72" s="48" t="str">
        <f>Evaluation_MO_DNSSI!F72</f>
        <v>N/A</v>
      </c>
      <c r="F72" s="48">
        <f>Evaluation_MO_DNSSI!D72</f>
        <v>0</v>
      </c>
      <c r="G72" s="112" t="s">
        <v>137</v>
      </c>
      <c r="H72" s="112"/>
      <c r="I72" s="112"/>
      <c r="J72" s="113"/>
      <c r="K72" s="112"/>
    </row>
    <row r="73" spans="2:11" x14ac:dyDescent="0.25">
      <c r="B73" s="157"/>
      <c r="C73" s="172"/>
      <c r="D73" s="23" t="s">
        <v>112</v>
      </c>
      <c r="E73" s="48" t="str">
        <f>Evaluation_MO_DNSSI!F73</f>
        <v>N/A</v>
      </c>
      <c r="F73" s="48">
        <f>Evaluation_MO_DNSSI!D73</f>
        <v>0</v>
      </c>
      <c r="G73" s="112" t="s">
        <v>137</v>
      </c>
      <c r="H73" s="112"/>
      <c r="I73" s="112"/>
      <c r="J73" s="113"/>
      <c r="K73" s="112"/>
    </row>
    <row r="74" spans="2:11" ht="34.5" customHeight="1" x14ac:dyDescent="0.25">
      <c r="B74" s="157"/>
      <c r="C74" s="172"/>
      <c r="D74" s="23" t="s">
        <v>113</v>
      </c>
      <c r="E74" s="48" t="str">
        <f>Evaluation_MO_DNSSI!F74</f>
        <v>N/A</v>
      </c>
      <c r="F74" s="48">
        <f>Evaluation_MO_DNSSI!D74</f>
        <v>0</v>
      </c>
      <c r="G74" s="112" t="s">
        <v>137</v>
      </c>
      <c r="H74" s="112"/>
      <c r="I74" s="112"/>
      <c r="J74" s="113"/>
      <c r="K74" s="112"/>
    </row>
    <row r="75" spans="2:11" ht="14.45" customHeight="1" x14ac:dyDescent="0.25">
      <c r="B75" s="157"/>
      <c r="C75" s="172" t="s">
        <v>282</v>
      </c>
      <c r="D75" s="23" t="s">
        <v>114</v>
      </c>
      <c r="E75" s="48" t="str">
        <f>Evaluation_MO_DNSSI!F75</f>
        <v>N/A</v>
      </c>
      <c r="F75" s="48">
        <f>Evaluation_MO_DNSSI!D75</f>
        <v>0</v>
      </c>
      <c r="G75" s="112" t="s">
        <v>137</v>
      </c>
      <c r="H75" s="112"/>
      <c r="I75" s="112"/>
      <c r="J75" s="113"/>
      <c r="K75" s="112"/>
    </row>
    <row r="76" spans="2:11" ht="15" customHeight="1" x14ac:dyDescent="0.25">
      <c r="B76" s="157"/>
      <c r="C76" s="172"/>
      <c r="D76" s="23" t="s">
        <v>115</v>
      </c>
      <c r="E76" s="48" t="str">
        <f>Evaluation_MO_DNSSI!F76</f>
        <v>N/A</v>
      </c>
      <c r="F76" s="48">
        <f>Evaluation_MO_DNSSI!D76</f>
        <v>0</v>
      </c>
      <c r="G76" s="112" t="s">
        <v>137</v>
      </c>
      <c r="H76" s="112"/>
      <c r="I76" s="112"/>
      <c r="J76" s="113"/>
      <c r="K76" s="112"/>
    </row>
    <row r="77" spans="2:11" ht="17.25" customHeight="1" x14ac:dyDescent="0.25">
      <c r="B77" s="157"/>
      <c r="C77" s="172"/>
      <c r="D77" s="23" t="s">
        <v>199</v>
      </c>
      <c r="E77" s="48" t="str">
        <f>Evaluation_MO_DNSSI!F77</f>
        <v>N/A</v>
      </c>
      <c r="F77" s="48">
        <f>Evaluation_MO_DNSSI!D77</f>
        <v>0</v>
      </c>
      <c r="G77" s="112" t="s">
        <v>137</v>
      </c>
      <c r="H77" s="112"/>
      <c r="I77" s="112"/>
      <c r="J77" s="113"/>
      <c r="K77" s="112"/>
    </row>
    <row r="78" spans="2:11" ht="14.45" customHeight="1" x14ac:dyDescent="0.25">
      <c r="B78" s="157" t="s">
        <v>5</v>
      </c>
      <c r="C78" s="172" t="s">
        <v>248</v>
      </c>
      <c r="D78" s="23" t="s">
        <v>116</v>
      </c>
      <c r="E78" s="48" t="str">
        <f>Evaluation_MO_DNSSI!F78</f>
        <v>N/A</v>
      </c>
      <c r="F78" s="48">
        <f>Evaluation_MO_DNSSI!D78</f>
        <v>0</v>
      </c>
      <c r="G78" s="112" t="s">
        <v>137</v>
      </c>
      <c r="H78" s="112"/>
      <c r="I78" s="112"/>
      <c r="J78" s="113"/>
      <c r="K78" s="112"/>
    </row>
    <row r="79" spans="2:11" ht="16.5" customHeight="1" x14ac:dyDescent="0.25">
      <c r="B79" s="157"/>
      <c r="C79" s="172"/>
      <c r="D79" s="23" t="s">
        <v>117</v>
      </c>
      <c r="E79" s="48" t="str">
        <f>Evaluation_MO_DNSSI!F79</f>
        <v>N/A</v>
      </c>
      <c r="F79" s="48">
        <f>Evaluation_MO_DNSSI!D79</f>
        <v>0</v>
      </c>
      <c r="G79" s="112" t="s">
        <v>137</v>
      </c>
      <c r="H79" s="112"/>
      <c r="I79" s="112"/>
      <c r="J79" s="113"/>
      <c r="K79" s="112"/>
    </row>
    <row r="80" spans="2:11" ht="14.45" customHeight="1" x14ac:dyDescent="0.25">
      <c r="B80" s="157"/>
      <c r="C80" s="172" t="s">
        <v>249</v>
      </c>
      <c r="D80" s="23" t="s">
        <v>118</v>
      </c>
      <c r="E80" s="48" t="str">
        <f>Evaluation_MO_DNSSI!F80</f>
        <v>N/A</v>
      </c>
      <c r="F80" s="48">
        <f>Evaluation_MO_DNSSI!D80</f>
        <v>0</v>
      </c>
      <c r="G80" s="112" t="s">
        <v>137</v>
      </c>
      <c r="H80" s="112"/>
      <c r="I80" s="112"/>
      <c r="J80" s="113"/>
      <c r="K80" s="112"/>
    </row>
    <row r="81" spans="2:11" ht="17.25" customHeight="1" x14ac:dyDescent="0.25">
      <c r="B81" s="157"/>
      <c r="C81" s="172"/>
      <c r="D81" s="23" t="s">
        <v>119</v>
      </c>
      <c r="E81" s="48" t="str">
        <f>Evaluation_MO_DNSSI!F81</f>
        <v>N/A</v>
      </c>
      <c r="F81" s="48">
        <f>Evaluation_MO_DNSSI!D81</f>
        <v>0</v>
      </c>
      <c r="G81" s="112" t="s">
        <v>137</v>
      </c>
      <c r="H81" s="112"/>
      <c r="I81" s="112"/>
      <c r="J81" s="113"/>
      <c r="K81" s="112"/>
    </row>
    <row r="82" spans="2:11" x14ac:dyDescent="0.25">
      <c r="B82" s="157"/>
      <c r="C82" s="172"/>
      <c r="D82" s="23" t="s">
        <v>120</v>
      </c>
      <c r="E82" s="48" t="str">
        <f>Evaluation_MO_DNSSI!F82</f>
        <v>N/A</v>
      </c>
      <c r="F82" s="48">
        <f>Evaluation_MO_DNSSI!D82</f>
        <v>0</v>
      </c>
      <c r="G82" s="112" t="s">
        <v>137</v>
      </c>
      <c r="H82" s="112"/>
      <c r="I82" s="112"/>
      <c r="J82" s="113"/>
      <c r="K82" s="112"/>
    </row>
    <row r="83" spans="2:11" x14ac:dyDescent="0.25">
      <c r="B83" s="157"/>
      <c r="C83" s="172"/>
      <c r="D83" s="23" t="s">
        <v>121</v>
      </c>
      <c r="E83" s="48" t="str">
        <f>Evaluation_MO_DNSSI!F83</f>
        <v>N/A</v>
      </c>
      <c r="F83" s="48">
        <f>Evaluation_MO_DNSSI!D83</f>
        <v>0</v>
      </c>
      <c r="G83" s="112" t="s">
        <v>137</v>
      </c>
      <c r="H83" s="112"/>
      <c r="I83" s="112"/>
      <c r="J83" s="113"/>
      <c r="K83" s="112"/>
    </row>
    <row r="84" spans="2:11" x14ac:dyDescent="0.25">
      <c r="B84" s="157"/>
      <c r="C84" s="172"/>
      <c r="D84" s="23" t="s">
        <v>201</v>
      </c>
      <c r="E84" s="48" t="str">
        <f>Evaluation_MO_DNSSI!F84</f>
        <v>N/A</v>
      </c>
      <c r="F84" s="48">
        <f>Evaluation_MO_DNSSI!D84</f>
        <v>0</v>
      </c>
      <c r="G84" s="112" t="s">
        <v>137</v>
      </c>
      <c r="H84" s="112"/>
      <c r="I84" s="112"/>
      <c r="J84" s="113"/>
      <c r="K84" s="112"/>
    </row>
    <row r="85" spans="2:11" ht="18" customHeight="1" x14ac:dyDescent="0.25">
      <c r="B85" s="157"/>
      <c r="C85" s="172"/>
      <c r="D85" s="23" t="s">
        <v>200</v>
      </c>
      <c r="E85" s="48" t="str">
        <f>Evaluation_MO_DNSSI!F85</f>
        <v>N/A</v>
      </c>
      <c r="F85" s="48">
        <f>Evaluation_MO_DNSSI!D85</f>
        <v>0</v>
      </c>
      <c r="G85" s="112" t="s">
        <v>137</v>
      </c>
      <c r="H85" s="112"/>
      <c r="I85" s="112"/>
      <c r="J85" s="113"/>
      <c r="K85" s="112"/>
    </row>
    <row r="86" spans="2:11" ht="14.45" customHeight="1" x14ac:dyDescent="0.25">
      <c r="B86" s="157" t="s">
        <v>122</v>
      </c>
      <c r="C86" s="173" t="s">
        <v>283</v>
      </c>
      <c r="D86" s="23" t="s">
        <v>123</v>
      </c>
      <c r="E86" s="48" t="str">
        <f>Evaluation_MO_DNSSI!F86</f>
        <v>N/A</v>
      </c>
      <c r="F86" s="48">
        <f>Evaluation_MO_DNSSI!D86</f>
        <v>0</v>
      </c>
      <c r="G86" s="112" t="s">
        <v>137</v>
      </c>
      <c r="H86" s="112"/>
      <c r="I86" s="112"/>
      <c r="J86" s="113"/>
      <c r="K86" s="112"/>
    </row>
    <row r="87" spans="2:11" ht="18.75" customHeight="1" x14ac:dyDescent="0.25">
      <c r="B87" s="157"/>
      <c r="C87" s="173"/>
      <c r="D87" s="23" t="s">
        <v>124</v>
      </c>
      <c r="E87" s="48" t="str">
        <f>Evaluation_MO_DNSSI!F87</f>
        <v>N/A</v>
      </c>
      <c r="F87" s="48">
        <f>Evaluation_MO_DNSSI!D87</f>
        <v>0</v>
      </c>
      <c r="G87" s="112" t="s">
        <v>137</v>
      </c>
      <c r="H87" s="112"/>
      <c r="I87" s="112"/>
      <c r="J87" s="113"/>
      <c r="K87" s="112"/>
    </row>
    <row r="88" spans="2:11" x14ac:dyDescent="0.25">
      <c r="B88" s="157"/>
      <c r="C88" s="173"/>
      <c r="D88" s="23" t="s">
        <v>125</v>
      </c>
      <c r="E88" s="48" t="str">
        <f>Evaluation_MO_DNSSI!F88</f>
        <v>N/A</v>
      </c>
      <c r="F88" s="48">
        <f>Evaluation_MO_DNSSI!D88</f>
        <v>0</v>
      </c>
      <c r="G88" s="112" t="s">
        <v>137</v>
      </c>
      <c r="H88" s="112"/>
      <c r="I88" s="112"/>
      <c r="J88" s="113"/>
      <c r="K88" s="112"/>
    </row>
    <row r="89" spans="2:11" ht="42" customHeight="1" x14ac:dyDescent="0.25">
      <c r="B89" s="157"/>
      <c r="C89" s="47" t="s">
        <v>65</v>
      </c>
      <c r="D89" s="23" t="s">
        <v>126</v>
      </c>
      <c r="E89" s="48" t="str">
        <f>Evaluation_MO_DNSSI!F89</f>
        <v>N/A</v>
      </c>
      <c r="F89" s="48">
        <f>Evaluation_MO_DNSSI!D89</f>
        <v>0</v>
      </c>
      <c r="G89" s="112" t="s">
        <v>137</v>
      </c>
      <c r="H89" s="112"/>
      <c r="I89" s="112"/>
      <c r="J89" s="113"/>
      <c r="K89" s="112"/>
    </row>
    <row r="90" spans="2:11" ht="25.5" customHeight="1" x14ac:dyDescent="0.25">
      <c r="B90" s="157" t="s">
        <v>127</v>
      </c>
      <c r="C90" s="172" t="s">
        <v>250</v>
      </c>
      <c r="D90" s="23" t="s">
        <v>202</v>
      </c>
      <c r="E90" s="48" t="str">
        <f>Evaluation_MO_DNSSI!F90</f>
        <v>N/A</v>
      </c>
      <c r="F90" s="48">
        <f>Evaluation_MO_DNSSI!D90</f>
        <v>0</v>
      </c>
      <c r="G90" s="112" t="s">
        <v>137</v>
      </c>
      <c r="H90" s="112"/>
      <c r="I90" s="112"/>
      <c r="J90" s="113"/>
      <c r="K90" s="112"/>
    </row>
    <row r="91" spans="2:11" ht="26.25" customHeight="1" x14ac:dyDescent="0.25">
      <c r="B91" s="157"/>
      <c r="C91" s="172"/>
      <c r="D91" s="23" t="s">
        <v>203</v>
      </c>
      <c r="E91" s="48" t="str">
        <f>Evaluation_MO_DNSSI!F91</f>
        <v>N/A</v>
      </c>
      <c r="F91" s="48">
        <f>Evaluation_MO_DNSSI!D91</f>
        <v>0</v>
      </c>
      <c r="G91" s="112" t="s">
        <v>137</v>
      </c>
      <c r="H91" s="112"/>
      <c r="I91" s="112"/>
      <c r="J91" s="113"/>
      <c r="K91" s="112"/>
    </row>
    <row r="92" spans="2:11" x14ac:dyDescent="0.25">
      <c r="B92" s="157"/>
      <c r="C92" s="172"/>
      <c r="D92" s="23" t="s">
        <v>128</v>
      </c>
      <c r="E92" s="48" t="str">
        <f>Evaluation_MO_DNSSI!F92</f>
        <v>N/A</v>
      </c>
      <c r="F92" s="48">
        <f>Evaluation_MO_DNSSI!D92</f>
        <v>0</v>
      </c>
      <c r="G92" s="112" t="s">
        <v>137</v>
      </c>
      <c r="H92" s="112"/>
      <c r="I92" s="112"/>
      <c r="J92" s="113"/>
      <c r="K92" s="112"/>
    </row>
    <row r="93" spans="2:11" ht="19.149999999999999" customHeight="1" x14ac:dyDescent="0.25">
      <c r="B93" s="157"/>
      <c r="C93" s="172"/>
      <c r="D93" s="23" t="s">
        <v>129</v>
      </c>
      <c r="E93" s="48" t="str">
        <f>Evaluation_MO_DNSSI!F93</f>
        <v>N/A</v>
      </c>
      <c r="F93" s="48">
        <f>Evaluation_MO_DNSSI!D93</f>
        <v>0</v>
      </c>
      <c r="G93" s="112" t="s">
        <v>137</v>
      </c>
      <c r="H93" s="112"/>
      <c r="I93" s="112"/>
      <c r="J93" s="113"/>
      <c r="K93" s="112"/>
    </row>
    <row r="94" spans="2:11" x14ac:dyDescent="0.25">
      <c r="B94" s="157"/>
      <c r="C94" s="172"/>
      <c r="D94" s="23" t="s">
        <v>204</v>
      </c>
      <c r="E94" s="48" t="str">
        <f>Evaluation_MO_DNSSI!F94</f>
        <v>N/A</v>
      </c>
      <c r="F94" s="48">
        <f>Evaluation_MO_DNSSI!D94</f>
        <v>0</v>
      </c>
      <c r="G94" s="112" t="s">
        <v>137</v>
      </c>
      <c r="H94" s="112"/>
      <c r="I94" s="112"/>
      <c r="J94" s="113"/>
      <c r="K94" s="112"/>
    </row>
    <row r="95" spans="2:11" x14ac:dyDescent="0.25">
      <c r="B95" s="157"/>
      <c r="C95" s="172"/>
      <c r="D95" s="23" t="s">
        <v>131</v>
      </c>
      <c r="E95" s="48" t="str">
        <f>Evaluation_MO_DNSSI!F95</f>
        <v>N/A</v>
      </c>
      <c r="F95" s="48">
        <f>Evaluation_MO_DNSSI!D95</f>
        <v>0</v>
      </c>
      <c r="G95" s="112" t="s">
        <v>137</v>
      </c>
      <c r="H95" s="112"/>
      <c r="I95" s="112"/>
      <c r="J95" s="113"/>
      <c r="K95" s="112"/>
    </row>
    <row r="96" spans="2:11" x14ac:dyDescent="0.25">
      <c r="B96" s="157"/>
      <c r="C96" s="172"/>
      <c r="D96" s="23" t="s">
        <v>130</v>
      </c>
      <c r="E96" s="48" t="str">
        <f>Evaluation_MO_DNSSI!F96</f>
        <v>N/A</v>
      </c>
      <c r="F96" s="48">
        <f>Evaluation_MO_DNSSI!D96</f>
        <v>0</v>
      </c>
      <c r="G96" s="112" t="s">
        <v>137</v>
      </c>
      <c r="H96" s="112"/>
      <c r="I96" s="112"/>
      <c r="J96" s="113"/>
      <c r="K96" s="112"/>
    </row>
    <row r="97" spans="2:11" x14ac:dyDescent="0.25">
      <c r="B97" s="157"/>
      <c r="C97" s="172"/>
      <c r="D97" s="23" t="s">
        <v>132</v>
      </c>
      <c r="E97" s="48" t="str">
        <f>Evaluation_MO_DNSSI!F97</f>
        <v>N/A</v>
      </c>
      <c r="F97" s="48">
        <f>Evaluation_MO_DNSSI!D97</f>
        <v>0</v>
      </c>
      <c r="G97" s="112" t="s">
        <v>137</v>
      </c>
      <c r="H97" s="112"/>
      <c r="I97" s="112"/>
      <c r="J97" s="113"/>
      <c r="K97" s="112"/>
    </row>
    <row r="98" spans="2:11" ht="24" customHeight="1" x14ac:dyDescent="0.25">
      <c r="B98" s="157" t="s">
        <v>291</v>
      </c>
      <c r="C98" s="173" t="s">
        <v>284</v>
      </c>
      <c r="D98" s="23" t="s">
        <v>133</v>
      </c>
      <c r="E98" s="48" t="str">
        <f>Evaluation_MO_DNSSI!F98</f>
        <v>N/A</v>
      </c>
      <c r="F98" s="48">
        <f>Evaluation_MO_DNSSI!D98</f>
        <v>0</v>
      </c>
      <c r="G98" s="112" t="s">
        <v>137</v>
      </c>
      <c r="H98" s="112"/>
      <c r="I98" s="112"/>
      <c r="J98" s="113"/>
      <c r="K98" s="112"/>
    </row>
    <row r="99" spans="2:11" ht="24" customHeight="1" x14ac:dyDescent="0.25">
      <c r="B99" s="157"/>
      <c r="C99" s="173"/>
      <c r="D99" s="23" t="s">
        <v>134</v>
      </c>
      <c r="E99" s="48" t="str">
        <f>Evaluation_MO_DNSSI!F99</f>
        <v>N/A</v>
      </c>
      <c r="F99" s="48">
        <f>Evaluation_MO_DNSSI!D99</f>
        <v>0</v>
      </c>
      <c r="G99" s="112" t="s">
        <v>137</v>
      </c>
      <c r="H99" s="112"/>
      <c r="I99" s="112"/>
      <c r="J99" s="113"/>
      <c r="K99" s="112"/>
    </row>
    <row r="100" spans="2:11" ht="20.25" customHeight="1" x14ac:dyDescent="0.25">
      <c r="B100" s="157"/>
      <c r="C100" s="173"/>
      <c r="D100" s="23" t="s">
        <v>205</v>
      </c>
      <c r="E100" s="48" t="str">
        <f>Evaluation_MO_DNSSI!F100</f>
        <v>N/A</v>
      </c>
      <c r="F100" s="48">
        <f>Evaluation_MO_DNSSI!D100</f>
        <v>0</v>
      </c>
      <c r="G100" s="112" t="s">
        <v>137</v>
      </c>
      <c r="H100" s="112"/>
      <c r="I100" s="112"/>
      <c r="J100" s="113"/>
      <c r="K100" s="112"/>
    </row>
    <row r="101" spans="2:11" ht="20.25" customHeight="1" x14ac:dyDescent="0.25">
      <c r="B101" s="157"/>
      <c r="C101" s="173"/>
      <c r="D101" s="23" t="s">
        <v>206</v>
      </c>
      <c r="E101" s="48" t="str">
        <f>Evaluation_MO_DNSSI!F101</f>
        <v>N/A</v>
      </c>
      <c r="F101" s="48">
        <f>Evaluation_MO_DNSSI!D101</f>
        <v>0</v>
      </c>
      <c r="G101" s="112" t="s">
        <v>137</v>
      </c>
      <c r="H101" s="112"/>
      <c r="I101" s="112"/>
      <c r="J101" s="113"/>
      <c r="K101" s="112"/>
    </row>
    <row r="102" spans="2:11" ht="26.25" customHeight="1" x14ac:dyDescent="0.25">
      <c r="B102" s="157" t="s">
        <v>139</v>
      </c>
      <c r="C102" s="173" t="s">
        <v>135</v>
      </c>
      <c r="D102" s="23" t="s">
        <v>207</v>
      </c>
      <c r="E102" s="48" t="str">
        <f>Evaluation_MO_DNSSI!F102</f>
        <v>N/A</v>
      </c>
      <c r="F102" s="48">
        <f>Evaluation_MO_DNSSI!D102</f>
        <v>0</v>
      </c>
      <c r="G102" s="112" t="s">
        <v>137</v>
      </c>
      <c r="H102" s="112"/>
      <c r="I102" s="112"/>
      <c r="J102" s="113"/>
      <c r="K102" s="112"/>
    </row>
    <row r="103" spans="2:11" ht="28.5" customHeight="1" x14ac:dyDescent="0.25">
      <c r="B103" s="157"/>
      <c r="C103" s="173"/>
      <c r="D103" s="23" t="s">
        <v>208</v>
      </c>
      <c r="E103" s="48" t="str">
        <f>Evaluation_MO_DNSSI!F103</f>
        <v>N/A</v>
      </c>
      <c r="F103" s="48">
        <f>Evaluation_MO_DNSSI!D103</f>
        <v>0</v>
      </c>
      <c r="G103" s="112" t="s">
        <v>137</v>
      </c>
      <c r="H103" s="112"/>
      <c r="I103" s="112"/>
      <c r="J103" s="113"/>
      <c r="K103" s="112"/>
    </row>
    <row r="104" spans="2:11" ht="25.5" customHeight="1" x14ac:dyDescent="0.25">
      <c r="B104" s="157"/>
      <c r="C104" s="173"/>
      <c r="D104" s="23" t="s">
        <v>209</v>
      </c>
      <c r="E104" s="48" t="str">
        <f>Evaluation_MO_DNSSI!F104</f>
        <v>N/A</v>
      </c>
      <c r="F104" s="48">
        <f>Evaluation_MO_DNSSI!D104</f>
        <v>0</v>
      </c>
      <c r="G104" s="112" t="s">
        <v>137</v>
      </c>
      <c r="H104" s="112"/>
      <c r="I104" s="112"/>
      <c r="J104" s="113"/>
      <c r="K104" s="112"/>
    </row>
    <row r="105" spans="2:11" x14ac:dyDescent="0.25">
      <c r="B105" s="157"/>
      <c r="C105" s="173"/>
      <c r="D105" s="23" t="s">
        <v>210</v>
      </c>
      <c r="E105" s="48" t="str">
        <f>Evaluation_MO_DNSSI!F105</f>
        <v>N/A</v>
      </c>
      <c r="F105" s="48">
        <f>Evaluation_MO_DNSSI!D105</f>
        <v>0</v>
      </c>
      <c r="G105" s="112" t="s">
        <v>137</v>
      </c>
      <c r="H105" s="112"/>
      <c r="I105" s="112"/>
      <c r="J105" s="113"/>
      <c r="K105" s="112"/>
    </row>
    <row r="106" spans="2:11" x14ac:dyDescent="0.25">
      <c r="B106" s="157"/>
      <c r="C106" s="173"/>
      <c r="D106" s="23" t="s">
        <v>211</v>
      </c>
      <c r="E106" s="48" t="str">
        <f>Evaluation_MO_DNSSI!F106</f>
        <v>N/A</v>
      </c>
      <c r="F106" s="48">
        <f>Evaluation_MO_DNSSI!D106</f>
        <v>0</v>
      </c>
      <c r="G106" s="112" t="s">
        <v>137</v>
      </c>
      <c r="H106" s="112"/>
      <c r="I106" s="112"/>
      <c r="J106" s="113"/>
      <c r="K106" s="112"/>
    </row>
    <row r="107" spans="2:11" ht="41.25" customHeight="1" x14ac:dyDescent="0.25">
      <c r="B107" s="157"/>
      <c r="C107" s="50" t="s">
        <v>251</v>
      </c>
      <c r="D107" s="23" t="s">
        <v>212</v>
      </c>
      <c r="E107" s="48" t="str">
        <f>Evaluation_MO_DNSSI!F107</f>
        <v>N/A</v>
      </c>
      <c r="F107" s="48">
        <f>Evaluation_MO_DNSSI!D107</f>
        <v>0</v>
      </c>
      <c r="G107" s="112" t="s">
        <v>137</v>
      </c>
      <c r="H107" s="112"/>
      <c r="I107" s="112"/>
      <c r="J107" s="113"/>
      <c r="K107" s="112"/>
    </row>
  </sheetData>
  <sheetProtection algorithmName="SHA-512" hashValue="qgTUvFgsmS+jXjM1U4S22VGRK5eJYQ7GBWBBQviMyLHPyKxj+R133uvjEMKcNFcjIOIT9erTbglk1F0y4QkbLA==" saltValue="Hcg8V3KwEzbzDmBt9adF5Q==" spinCount="100000" sheet="1" objects="1" scenarios="1"/>
  <mergeCells count="38">
    <mergeCell ref="B1:K1"/>
    <mergeCell ref="C16:C19"/>
    <mergeCell ref="C38:C43"/>
    <mergeCell ref="C36:C37"/>
    <mergeCell ref="C20:C22"/>
    <mergeCell ref="C23:C26"/>
    <mergeCell ref="B38:B49"/>
    <mergeCell ref="B27:B35"/>
    <mergeCell ref="C28:C32"/>
    <mergeCell ref="C33:C35"/>
    <mergeCell ref="B36:B37"/>
    <mergeCell ref="C57:C62"/>
    <mergeCell ref="C63:C67"/>
    <mergeCell ref="B4:B7"/>
    <mergeCell ref="B8:B11"/>
    <mergeCell ref="C8:C10"/>
    <mergeCell ref="C12:C13"/>
    <mergeCell ref="C4:C7"/>
    <mergeCell ref="C44:C49"/>
    <mergeCell ref="C50:C52"/>
    <mergeCell ref="C54:C56"/>
    <mergeCell ref="B16:B26"/>
    <mergeCell ref="B12:B15"/>
    <mergeCell ref="B50:B68"/>
    <mergeCell ref="C75:C77"/>
    <mergeCell ref="B78:B85"/>
    <mergeCell ref="C78:C79"/>
    <mergeCell ref="C80:C85"/>
    <mergeCell ref="B86:B89"/>
    <mergeCell ref="C86:C88"/>
    <mergeCell ref="B69:B77"/>
    <mergeCell ref="C69:C74"/>
    <mergeCell ref="B90:B97"/>
    <mergeCell ref="C90:C97"/>
    <mergeCell ref="B98:B101"/>
    <mergeCell ref="C98:C101"/>
    <mergeCell ref="B102:B107"/>
    <mergeCell ref="C102:C106"/>
  </mergeCells>
  <dataValidations count="1">
    <dataValidation type="list" allowBlank="1" showInputMessage="1" showErrorMessage="1" sqref="I4:I107" xr:uid="{D86E8D08-B803-4E6D-895D-C685EECBF40C}">
      <formula1>"A court terme, A moyen terme"</formula1>
    </dataValidation>
  </dataValidations>
  <pageMargins left="0.7" right="0.7" top="0.75" bottom="0.75" header="0.3" footer="0.3"/>
  <pageSetup paperSize="9" scale="56" fitToHeight="0" orientation="landscape" r:id="rId1"/>
  <headerFooter>
    <oddFooter>&amp;C&amp;A&amp;RPage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D7AB0-8A01-4FF1-95A1-AC5F29C1C652}">
  <dimension ref="A1:D18"/>
  <sheetViews>
    <sheetView tabSelected="1" workbookViewId="0">
      <selection activeCell="G9" sqref="F9:G9"/>
    </sheetView>
  </sheetViews>
  <sheetFormatPr baseColWidth="10" defaultColWidth="11.42578125" defaultRowHeight="15" x14ac:dyDescent="0.25"/>
  <cols>
    <col min="1" max="1" width="45.28515625" style="9" customWidth="1"/>
    <col min="2" max="2" width="59.42578125" style="10" customWidth="1"/>
    <col min="3" max="3" width="11.85546875" style="1" customWidth="1"/>
    <col min="4" max="4" width="17" style="1" customWidth="1"/>
    <col min="5" max="16384" width="11.42578125" style="1"/>
  </cols>
  <sheetData>
    <row r="1" spans="1:4" ht="23.25" x14ac:dyDescent="0.35">
      <c r="A1" s="174" t="s">
        <v>285</v>
      </c>
      <c r="B1" s="174"/>
      <c r="C1" s="174"/>
      <c r="D1" s="174"/>
    </row>
    <row r="2" spans="1:4" ht="15.75" customHeight="1" x14ac:dyDescent="0.25"/>
    <row r="3" spans="1:4" ht="21" customHeight="1" x14ac:dyDescent="0.25">
      <c r="A3" s="67" t="s">
        <v>145</v>
      </c>
      <c r="B3" s="67" t="s">
        <v>146</v>
      </c>
      <c r="C3" s="67" t="s">
        <v>147</v>
      </c>
      <c r="D3" s="67" t="s">
        <v>148</v>
      </c>
    </row>
    <row r="4" spans="1:4" ht="54" customHeight="1" x14ac:dyDescent="0.25">
      <c r="A4" s="71" t="s">
        <v>149</v>
      </c>
      <c r="B4" s="35" t="s">
        <v>167</v>
      </c>
      <c r="C4" s="36" t="str">
        <f>'Synthèse niveau de conformité'!E29</f>
        <v>0,00%</v>
      </c>
      <c r="D4" s="37"/>
    </row>
    <row r="5" spans="1:4" ht="59.25" customHeight="1" x14ac:dyDescent="0.25">
      <c r="A5" s="72" t="s">
        <v>290</v>
      </c>
      <c r="B5" s="35" t="s">
        <v>168</v>
      </c>
      <c r="C5" s="36" t="str">
        <f>'Synthèse niveau de conformité'!E34</f>
        <v>0,00%</v>
      </c>
      <c r="D5" s="37"/>
    </row>
    <row r="6" spans="1:4" ht="30.75" customHeight="1" x14ac:dyDescent="0.25">
      <c r="A6" s="72" t="s">
        <v>150</v>
      </c>
      <c r="B6" s="38" t="s">
        <v>151</v>
      </c>
      <c r="C6" s="39"/>
      <c r="D6" s="37"/>
    </row>
    <row r="7" spans="1:4" ht="60.75" customHeight="1" x14ac:dyDescent="0.25">
      <c r="A7" s="72" t="s">
        <v>152</v>
      </c>
      <c r="B7" s="35" t="s">
        <v>238</v>
      </c>
      <c r="C7" s="40"/>
      <c r="D7" s="37"/>
    </row>
    <row r="8" spans="1:4" ht="28.5" x14ac:dyDescent="0.25">
      <c r="A8" s="73" t="s">
        <v>153</v>
      </c>
      <c r="B8" s="41" t="s">
        <v>154</v>
      </c>
      <c r="C8" s="42"/>
      <c r="D8" s="37"/>
    </row>
    <row r="9" spans="1:4" ht="28.5" x14ac:dyDescent="0.25">
      <c r="A9" s="73" t="s">
        <v>155</v>
      </c>
      <c r="B9" s="43" t="s">
        <v>154</v>
      </c>
      <c r="C9" s="42"/>
      <c r="D9" s="37"/>
    </row>
    <row r="10" spans="1:4" ht="57" customHeight="1" x14ac:dyDescent="0.25">
      <c r="A10" s="73" t="s">
        <v>156</v>
      </c>
      <c r="B10" s="43" t="s">
        <v>157</v>
      </c>
      <c r="C10" s="42"/>
      <c r="D10" s="37"/>
    </row>
    <row r="11" spans="1:4" ht="16.5" customHeight="1" x14ac:dyDescent="0.25">
      <c r="A11" s="72" t="s">
        <v>158</v>
      </c>
      <c r="B11" s="35" t="s">
        <v>159</v>
      </c>
      <c r="C11" s="40"/>
      <c r="D11" s="37"/>
    </row>
    <row r="12" spans="1:4" ht="45" customHeight="1" x14ac:dyDescent="0.25">
      <c r="A12" s="72" t="s">
        <v>160</v>
      </c>
      <c r="B12" s="35" t="s">
        <v>161</v>
      </c>
      <c r="C12" s="40"/>
      <c r="D12" s="37"/>
    </row>
    <row r="13" spans="1:4" x14ac:dyDescent="0.25">
      <c r="A13" s="74" t="s">
        <v>162</v>
      </c>
      <c r="B13" s="44" t="s">
        <v>154</v>
      </c>
      <c r="C13" s="40"/>
      <c r="D13" s="37"/>
    </row>
    <row r="14" spans="1:4" ht="41.25" customHeight="1" x14ac:dyDescent="0.25">
      <c r="A14" s="72" t="s">
        <v>163</v>
      </c>
      <c r="B14" s="35" t="s">
        <v>164</v>
      </c>
      <c r="C14" s="40"/>
      <c r="D14" s="37"/>
    </row>
    <row r="15" spans="1:4" ht="27.75" customHeight="1" x14ac:dyDescent="0.25">
      <c r="A15" s="72" t="s">
        <v>165</v>
      </c>
      <c r="B15" s="35" t="s">
        <v>166</v>
      </c>
      <c r="C15" s="40"/>
      <c r="D15" s="37"/>
    </row>
    <row r="16" spans="1:4" x14ac:dyDescent="0.25">
      <c r="A16" s="8"/>
      <c r="B16" s="3"/>
    </row>
    <row r="17" spans="1:2" x14ac:dyDescent="0.25">
      <c r="A17" s="8"/>
      <c r="B17" s="3"/>
    </row>
    <row r="18" spans="1:2" x14ac:dyDescent="0.25">
      <c r="A18" s="8"/>
      <c r="B18" s="3"/>
    </row>
  </sheetData>
  <sheetProtection algorithmName="SHA-512" hashValue="IumrAeMNPbc5bMLT0dWqYrtYxD2Di7TaEuDOgGiJroN9hTCbVUJdXsunk+aTK1t4xJ+iWGiOIX1HyptAMIYwtw==" saltValue="T49nE5jlC3BMz5peLOvjTw==" spinCount="100000" sheet="1" objects="1" scenario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Description_outil_évalualuation</vt:lpstr>
      <vt:lpstr>Identification entité ou IIV</vt:lpstr>
      <vt:lpstr>Evaluation_MO_DNSSI</vt:lpstr>
      <vt:lpstr>Synthèse niveau de maturité</vt:lpstr>
      <vt:lpstr>Synthèse niveau de conformité</vt:lpstr>
      <vt:lpstr>Etat d'avancement </vt:lpstr>
      <vt:lpstr>Indicateurs de la SSI</vt:lpstr>
      <vt:lpstr>Evaluation_MO_DNSSI!_Hlk96077379</vt:lpstr>
      <vt:lpstr>Description_outil_évalualuation!Zone_d_impression</vt:lpstr>
      <vt:lpstr>'Etat d''avancement '!Zone_d_impression</vt:lpstr>
      <vt:lpstr>Evaluation_MO_DNSSI!Zone_d_impression</vt:lpstr>
      <vt:lpstr>'Identification entité ou IIV'!Zone_d_impression</vt:lpstr>
      <vt:lpstr>'Synthèse niveau de conformité'!Zone_d_impression</vt:lpstr>
      <vt:lpstr>'Synthèse niveau de maturité'!Zone_d_impression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Fatimazohra REGRAGUI</dc:creator>
  <cp:lastModifiedBy>Fatimazohra REGRAGUI</cp:lastModifiedBy>
  <cp:lastPrinted>2023-01-24T09:11:25Z</cp:lastPrinted>
  <dcterms:created xsi:type="dcterms:W3CDTF">2015-06-05T18:19:34Z</dcterms:created>
  <dcterms:modified xsi:type="dcterms:W3CDTF">2023-02-06T08:50:05Z</dcterms:modified>
</cp:coreProperties>
</file>